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hisWorkbook" autoCompressPictures="0"/>
  <bookViews>
    <workbookView xWindow="165" yWindow="-60" windowWidth="20730" windowHeight="11760"/>
  </bookViews>
  <sheets>
    <sheet name="Feuil1" sheetId="1" r:id="rId1"/>
    <sheet name="Feuil2" sheetId="2" r:id="rId2"/>
    <sheet name="Feuil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/>
  <c r="D16"/>
  <c r="E16"/>
  <c r="C9"/>
  <c r="G9"/>
  <c r="C10"/>
  <c r="G10"/>
  <c r="G7"/>
  <c r="G8"/>
  <c r="G11"/>
  <c r="G6"/>
  <c r="G12"/>
  <c r="G14"/>
  <c r="F16"/>
  <c r="G16"/>
  <c r="G18"/>
  <c r="C14"/>
  <c r="C18"/>
  <c r="F18"/>
  <c r="F14"/>
  <c r="E9"/>
  <c r="E10"/>
  <c r="E7"/>
  <c r="E8"/>
  <c r="E11"/>
  <c r="E12"/>
  <c r="E14"/>
  <c r="E18"/>
  <c r="D18"/>
  <c r="D14"/>
  <c r="O19"/>
  <c r="O20"/>
  <c r="O21"/>
  <c r="O22"/>
  <c r="O23"/>
  <c r="O24"/>
  <c r="O25"/>
  <c r="O26"/>
  <c r="O27"/>
  <c r="N21"/>
  <c r="N22"/>
  <c r="N23"/>
  <c r="N24"/>
  <c r="N25"/>
  <c r="N26"/>
  <c r="N27"/>
  <c r="N20"/>
  <c r="K21"/>
  <c r="K22"/>
  <c r="K23"/>
  <c r="K24"/>
  <c r="K25"/>
  <c r="K26"/>
  <c r="K27"/>
  <c r="K20"/>
  <c r="L20"/>
  <c r="L21"/>
  <c r="L22"/>
  <c r="L23"/>
  <c r="L24"/>
  <c r="L25"/>
  <c r="L26"/>
  <c r="L27"/>
  <c r="L19"/>
  <c r="M20"/>
  <c r="M21"/>
  <c r="M22"/>
  <c r="M23"/>
  <c r="M24"/>
  <c r="M25"/>
  <c r="M26"/>
  <c r="M27"/>
  <c r="M19"/>
</calcChain>
</file>

<file path=xl/sharedStrings.xml><?xml version="1.0" encoding="utf-8"?>
<sst xmlns="http://schemas.openxmlformats.org/spreadsheetml/2006/main" count="57" uniqueCount="52">
  <si>
    <t>Weight (Kg.)</t>
  </si>
  <si>
    <t>Moment</t>
  </si>
  <si>
    <t>kg</t>
  </si>
  <si>
    <r>
      <rPr>
        <sz val="16"/>
        <color indexed="8"/>
        <rFont val="Arial"/>
        <family val="2"/>
      </rPr>
      <t xml:space="preserve">Empty weight </t>
    </r>
    <r>
      <rPr>
        <b/>
        <sz val="12"/>
        <color indexed="21"/>
        <rFont val="Arial"/>
        <family val="2"/>
      </rPr>
      <t>(AFM)</t>
    </r>
  </si>
  <si>
    <t>Right seat / pilot</t>
  </si>
  <si>
    <t>Left seat</t>
  </si>
  <si>
    <t>C.G. 1</t>
  </si>
  <si>
    <t>Zero fuel weight</t>
  </si>
  <si>
    <t>Fuel au départ / litres</t>
  </si>
  <si>
    <t>C.G. 2</t>
  </si>
  <si>
    <t>Take-off weight</t>
  </si>
  <si>
    <t xml:space="preserve">Estimation Temps de vol </t>
  </si>
  <si>
    <t>Act TOM</t>
  </si>
  <si>
    <t>Unusable fuel : 1,5 litres</t>
  </si>
  <si>
    <t>Do not rely on fuel quantity when Caution light or EPM warning is active : land !</t>
  </si>
  <si>
    <t>General Limitations</t>
  </si>
  <si>
    <t>Minimum crew : 1 pilot on right seat</t>
  </si>
  <si>
    <t>Aerobatic flights prohibited</t>
  </si>
  <si>
    <t>Voluntary in-flight shutdown is prohibited</t>
  </si>
  <si>
    <t>Icing conditions : flight prohibited</t>
  </si>
  <si>
    <t xml:space="preserve">Snow : </t>
  </si>
  <si>
    <t>- Flight under snow is allowed in non icing conditions and visibility more 1500 m</t>
  </si>
  <si>
    <t>- Significant snow on windshied: land or acceleration (no hover flight)</t>
  </si>
  <si>
    <t>Doors off or open :</t>
  </si>
  <si>
    <t>- Operations approved with 1 or 2 doors off, unlocked or partially open (vent)</t>
  </si>
  <si>
    <t>- No loose object in cabin</t>
  </si>
  <si>
    <t>- Speed limitations : same as doors on and closed</t>
  </si>
  <si>
    <t>Maximum operating altitude : 13'000 ft PA</t>
  </si>
  <si>
    <t>VNE Power ON  : 130 kts IAS - 2 kts / 1'000 ft PA</t>
  </si>
  <si>
    <t>VNE Power OFF  : 110 kts IAS - 2 kts / 1'000 ft PA</t>
  </si>
  <si>
    <t>Left door</t>
  </si>
  <si>
    <t>Main luggage compartment</t>
  </si>
  <si>
    <t>Front luggage compartment</t>
  </si>
  <si>
    <t>Long(X)</t>
  </si>
  <si>
    <t>Arm mm</t>
  </si>
  <si>
    <t>Lat. (Y)</t>
  </si>
  <si>
    <t>MAX  700 kg</t>
  </si>
  <si>
    <t>Kg</t>
  </si>
  <si>
    <r>
      <t xml:space="preserve">Day VFR only </t>
    </r>
    <r>
      <rPr>
        <i/>
        <sz val="16"/>
        <color indexed="8"/>
        <rFont val="Arial"/>
        <family val="2"/>
      </rPr>
      <t>(NVFR permitted according to onboard fligh instruments)</t>
    </r>
  </si>
  <si>
    <t>Jauge</t>
  </si>
  <si>
    <t>Total</t>
  </si>
  <si>
    <t>Vol</t>
  </si>
  <si>
    <t xml:space="preserve">Right door </t>
  </si>
  <si>
    <t>+ Rés</t>
  </si>
  <si>
    <t>Consommation : 42 L/h - 30.24 kg - 0.7 L/min</t>
  </si>
  <si>
    <t>m/kg</t>
  </si>
  <si>
    <t>33 litres = réserve (45 ')</t>
  </si>
  <si>
    <t>Date</t>
  </si>
  <si>
    <t>Pilote</t>
  </si>
  <si>
    <t>Prévoir retour base avec 33 litres (45' réserve)</t>
  </si>
  <si>
    <r>
      <t xml:space="preserve">Max 170 litres - </t>
    </r>
    <r>
      <rPr>
        <sz val="16"/>
        <color indexed="21"/>
        <rFont val="Arial"/>
        <family val="2"/>
      </rPr>
      <t>min 33 litres</t>
    </r>
  </si>
  <si>
    <t>version 04,11,2021</t>
  </si>
</sst>
</file>

<file path=xl/styles.xml><?xml version="1.0" encoding="utf-8"?>
<styleSheet xmlns="http://schemas.openxmlformats.org/spreadsheetml/2006/main">
  <numFmts count="5">
    <numFmt numFmtId="164" formatCode="_ * #,##0.00_)\ _C_H_F_ ;_ * \(#,##0.00\)\ _C_H_F_ ;_ * &quot;-&quot;??_)\ _C_H_F_ ;_ @_ "/>
    <numFmt numFmtId="165" formatCode="0.0"/>
    <numFmt numFmtId="166" formatCode="[h]:mm"/>
    <numFmt numFmtId="167" formatCode=";;;"/>
    <numFmt numFmtId="168" formatCode="[$-40C]d\ mmmm\ yyyy;@"/>
  </numFmts>
  <fonts count="21">
    <font>
      <sz val="10"/>
      <color indexed="8"/>
      <name val="Arial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b/>
      <sz val="10"/>
      <color indexed="19"/>
      <name val="Arial"/>
      <family val="2"/>
    </font>
    <font>
      <b/>
      <sz val="16"/>
      <color indexed="8"/>
      <name val="Arial"/>
      <family val="2"/>
    </font>
    <font>
      <b/>
      <sz val="12"/>
      <color indexed="21"/>
      <name val="Arial"/>
      <family val="2"/>
    </font>
    <font>
      <sz val="18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6"/>
      <color indexed="21"/>
      <name val="Arial"/>
      <family val="2"/>
    </font>
    <font>
      <b/>
      <sz val="18"/>
      <color indexed="2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6"/>
      <color indexed="21"/>
      <name val="Arial"/>
      <family val="2"/>
    </font>
    <font>
      <sz val="16"/>
      <color indexed="23"/>
      <name val="Arial"/>
      <family val="2"/>
    </font>
    <font>
      <b/>
      <u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DCEE5"/>
        <bgColor indexed="64"/>
      </patternFill>
    </fill>
    <fill>
      <patternFill patternType="solid">
        <fgColor rgb="FFFBAFB4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2">
    <xf numFmtId="0" fontId="0" fillId="0" borderId="0" applyNumberFormat="0" applyFill="0" applyBorder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8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" fontId="2" fillId="0" borderId="5" xfId="7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5" xfId="0" applyFont="1" applyFill="1" applyBorder="1" applyAlignment="1">
      <alignment horizontal="center"/>
    </xf>
    <xf numFmtId="165" fontId="2" fillId="0" borderId="14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2" fontId="2" fillId="0" borderId="0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/>
    <xf numFmtId="0" fontId="1" fillId="0" borderId="21" xfId="0" applyFont="1" applyFill="1" applyBorder="1" applyAlignment="1">
      <alignment horizontal="right"/>
    </xf>
    <xf numFmtId="0" fontId="10" fillId="0" borderId="2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10" xfId="0" applyFont="1" applyFill="1" applyBorder="1" applyAlignment="1"/>
    <xf numFmtId="0" fontId="0" fillId="0" borderId="9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/>
    <xf numFmtId="0" fontId="0" fillId="0" borderId="22" xfId="0" applyFont="1" applyFill="1" applyBorder="1" applyAlignment="1"/>
    <xf numFmtId="0" fontId="2" fillId="0" borderId="0" xfId="0" applyFont="1" applyAlignment="1"/>
    <xf numFmtId="49" fontId="4" fillId="0" borderId="0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/>
    <xf numFmtId="49" fontId="20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/>
    <xf numFmtId="49" fontId="4" fillId="0" borderId="23" xfId="0" applyNumberFormat="1" applyFont="1" applyFill="1" applyBorder="1" applyAlignment="1">
      <alignment horizontal="left"/>
    </xf>
    <xf numFmtId="0" fontId="2" fillId="0" borderId="23" xfId="0" applyFont="1" applyFill="1" applyBorder="1" applyAlignment="1">
      <alignment horizontal="right"/>
    </xf>
    <xf numFmtId="49" fontId="4" fillId="0" borderId="23" xfId="0" applyNumberFormat="1" applyFont="1" applyFill="1" applyBorder="1" applyAlignment="1">
      <alignment horizontal="left" vertical="top" wrapText="1"/>
    </xf>
    <xf numFmtId="0" fontId="2" fillId="0" borderId="23" xfId="0" applyNumberFormat="1" applyFont="1" applyBorder="1" applyAlignment="1"/>
    <xf numFmtId="0" fontId="18" fillId="0" borderId="23" xfId="0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left"/>
    </xf>
    <xf numFmtId="49" fontId="2" fillId="0" borderId="24" xfId="0" applyNumberFormat="1" applyFont="1" applyFill="1" applyBorder="1" applyAlignment="1"/>
    <xf numFmtId="0" fontId="2" fillId="0" borderId="25" xfId="0" applyFont="1" applyFill="1" applyBorder="1" applyAlignment="1"/>
    <xf numFmtId="0" fontId="2" fillId="0" borderId="24" xfId="0" applyFont="1" applyFill="1" applyBorder="1" applyAlignment="1"/>
    <xf numFmtId="0" fontId="0" fillId="0" borderId="24" xfId="0" applyFont="1" applyFill="1" applyBorder="1" applyAlignment="1"/>
    <xf numFmtId="0" fontId="2" fillId="0" borderId="26" xfId="0" applyFont="1" applyFill="1" applyBorder="1" applyAlignment="1"/>
    <xf numFmtId="49" fontId="2" fillId="0" borderId="27" xfId="0" applyNumberFormat="1" applyFont="1" applyFill="1" applyBorder="1" applyAlignment="1"/>
    <xf numFmtId="0" fontId="8" fillId="0" borderId="26" xfId="0" applyFont="1" applyFill="1" applyBorder="1" applyAlignment="1"/>
    <xf numFmtId="49" fontId="2" fillId="0" borderId="28" xfId="0" applyNumberFormat="1" applyFont="1" applyFill="1" applyBorder="1" applyAlignment="1"/>
    <xf numFmtId="0" fontId="2" fillId="0" borderId="29" xfId="0" applyFont="1" applyFill="1" applyBorder="1" applyAlignment="1"/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1" fontId="16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65" fontId="4" fillId="4" borderId="17" xfId="0" applyNumberFormat="1" applyFont="1" applyFill="1" applyBorder="1" applyAlignment="1">
      <alignment horizontal="center"/>
    </xf>
    <xf numFmtId="1" fontId="4" fillId="4" borderId="18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166" fontId="2" fillId="0" borderId="23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2" fontId="2" fillId="0" borderId="0" xfId="0" applyNumberFormat="1" applyFont="1" applyBorder="1" applyAlignment="1"/>
    <xf numFmtId="49" fontId="4" fillId="0" borderId="30" xfId="0" applyNumberFormat="1" applyFont="1" applyFill="1" applyBorder="1" applyAlignment="1">
      <alignment horizontal="left"/>
    </xf>
    <xf numFmtId="0" fontId="4" fillId="0" borderId="31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left"/>
    </xf>
    <xf numFmtId="49" fontId="4" fillId="0" borderId="33" xfId="0" applyNumberFormat="1" applyFont="1" applyFill="1" applyBorder="1" applyAlignment="1">
      <alignment horizontal="left"/>
    </xf>
    <xf numFmtId="49" fontId="2" fillId="0" borderId="33" xfId="0" applyNumberFormat="1" applyFont="1" applyFill="1" applyBorder="1" applyAlignment="1">
      <alignment horizontal="left"/>
    </xf>
    <xf numFmtId="49" fontId="18" fillId="0" borderId="33" xfId="0" applyNumberFormat="1" applyFont="1" applyFill="1" applyBorder="1" applyAlignment="1">
      <alignment horizontal="left"/>
    </xf>
    <xf numFmtId="1" fontId="4" fillId="0" borderId="33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center"/>
    </xf>
    <xf numFmtId="166" fontId="2" fillId="0" borderId="36" xfId="0" applyNumberFormat="1" applyFont="1" applyBorder="1" applyAlignment="1">
      <alignment horizontal="center"/>
    </xf>
    <xf numFmtId="0" fontId="2" fillId="0" borderId="36" xfId="0" applyNumberFormat="1" applyFont="1" applyBorder="1" applyAlignment="1">
      <alignment horizontal="center"/>
    </xf>
    <xf numFmtId="49" fontId="4" fillId="0" borderId="32" xfId="0" applyNumberFormat="1" applyFont="1" applyFill="1" applyBorder="1" applyAlignment="1">
      <alignment horizontal="right"/>
    </xf>
    <xf numFmtId="0" fontId="4" fillId="0" borderId="34" xfId="0" applyFont="1" applyFill="1" applyBorder="1" applyAlignment="1">
      <alignment horizontal="right"/>
    </xf>
    <xf numFmtId="49" fontId="2" fillId="0" borderId="3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1" fontId="2" fillId="0" borderId="34" xfId="0" applyNumberFormat="1" applyFont="1" applyFill="1" applyBorder="1" applyAlignment="1">
      <alignment horizontal="center"/>
    </xf>
    <xf numFmtId="0" fontId="2" fillId="0" borderId="37" xfId="0" applyNumberFormat="1" applyFont="1" applyBorder="1" applyAlignment="1"/>
    <xf numFmtId="2" fontId="2" fillId="0" borderId="38" xfId="0" applyNumberFormat="1" applyFont="1" applyFill="1" applyBorder="1" applyAlignment="1"/>
    <xf numFmtId="167" fontId="4" fillId="0" borderId="38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" fontId="16" fillId="3" borderId="14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Alignment="1"/>
    <xf numFmtId="49" fontId="2" fillId="0" borderId="0" xfId="0" applyNumberFormat="1" applyFont="1" applyFill="1" applyBorder="1" applyAlignment="1">
      <alignment horizontal="left"/>
    </xf>
    <xf numFmtId="0" fontId="2" fillId="0" borderId="14" xfId="0" applyNumberFormat="1" applyFont="1" applyFill="1" applyBorder="1" applyAlignment="1" applyProtection="1">
      <alignment horizontal="center"/>
    </xf>
    <xf numFmtId="167" fontId="17" fillId="2" borderId="25" xfId="0" applyNumberFormat="1" applyFont="1" applyFill="1" applyBorder="1" applyAlignment="1" applyProtection="1">
      <protection locked="0"/>
    </xf>
    <xf numFmtId="49" fontId="4" fillId="0" borderId="23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168" fontId="2" fillId="2" borderId="0" xfId="0" applyNumberFormat="1" applyFont="1" applyFill="1" applyBorder="1" applyAlignment="1" applyProtection="1">
      <alignment horizontal="left"/>
      <protection locked="0"/>
    </xf>
  </cellXfs>
  <cellStyles count="12">
    <cellStyle name="Lien hypertexte" xfId="1" builtinId="8" hidden="1"/>
    <cellStyle name="Lien hypertexte" xfId="3" builtinId="8" hidden="1"/>
    <cellStyle name="Lien hypertexte" xfId="5" builtinId="8" hidden="1"/>
    <cellStyle name="Lien hypertexte" xfId="8" builtinId="8" hidden="1"/>
    <cellStyle name="Lien hypertexte" xfId="10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9" builtinId="9" hidden="1"/>
    <cellStyle name="Lien hypertexte visité" xfId="11" builtinId="9" hidden="1"/>
    <cellStyle name="Milliers" xfId="7" builtinId="3"/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78787"/>
      <rgbColor rgb="FFBABABA"/>
      <rgbColor rgb="FF4A7DBB"/>
      <rgbColor rgb="FFFF00FF"/>
      <rgbColor rgb="FF00FFFF"/>
      <rgbColor rgb="FFFFFF00"/>
      <rgbColor rgb="FFBE4B48"/>
      <rgbColor rgb="FFC0C0C0"/>
      <rgbColor rgb="FFAAAAAA"/>
      <rgbColor rgb="FFC0504D"/>
      <rgbColor rgb="FFBFBFBF"/>
      <rgbColor rgb="FFFF0000"/>
      <rgbColor rgb="FFFF99CC"/>
      <rgbColor rgb="FFFFC00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AFB4"/>
      <color rgb="FFADCEE5"/>
      <color rgb="FF93BF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H"/>
  <c:style val="18"/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Longitudinal Weight and Balence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Zero fuel</c:v>
          </c:tx>
          <c:spPr>
            <a:ln w="47625">
              <a:noFill/>
            </a:ln>
          </c:spPr>
          <c:dLbls>
            <c:showSerName val="1"/>
          </c:dLbls>
          <c:xVal>
            <c:numRef>
              <c:f>Feuil1!$D$14</c:f>
              <c:numCache>
                <c:formatCode>0</c:formatCode>
                <c:ptCount val="1"/>
                <c:pt idx="0">
                  <c:v>2218.1060430655243</c:v>
                </c:pt>
              </c:numCache>
            </c:numRef>
          </c:xVal>
          <c:yVal>
            <c:numRef>
              <c:f>Feuil1!$C$14</c:f>
              <c:numCache>
                <c:formatCode>0</c:formatCode>
                <c:ptCount val="1"/>
                <c:pt idx="0">
                  <c:v>431.9</c:v>
                </c:pt>
              </c:numCache>
            </c:numRef>
          </c:yVal>
        </c:ser>
        <c:ser>
          <c:idx val="1"/>
          <c:order val="1"/>
          <c:tx>
            <c:v>Take-off</c:v>
          </c:tx>
          <c:spPr>
            <a:ln w="47625">
              <a:noFill/>
            </a:ln>
          </c:spPr>
          <c:dLbls>
            <c:showSerName val="1"/>
          </c:dLbls>
          <c:xVal>
            <c:numRef>
              <c:f>Feuil1!$D$18</c:f>
              <c:numCache>
                <c:formatCode>0</c:formatCode>
                <c:ptCount val="1"/>
                <c:pt idx="0">
                  <c:v>2218.1060430655243</c:v>
                </c:pt>
              </c:numCache>
            </c:numRef>
          </c:xVal>
          <c:yVal>
            <c:numRef>
              <c:f>Feuil1!$C$18</c:f>
              <c:numCache>
                <c:formatCode>0.0</c:formatCode>
                <c:ptCount val="1"/>
                <c:pt idx="0">
                  <c:v>431.9</c:v>
                </c:pt>
              </c:numCache>
            </c:numRef>
          </c:yVal>
        </c:ser>
        <c:ser>
          <c:idx val="2"/>
          <c:order val="2"/>
          <c:tx>
            <c:v>1</c:v>
          </c:tx>
          <c:spPr>
            <a:ln w="47625">
              <a:noFill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effectLst/>
            </c:spPr>
          </c:marker>
          <c:dLbls>
            <c:delete val="1"/>
          </c:dLbls>
          <c:xVal>
            <c:numLit>
              <c:formatCode>General</c:formatCode>
              <c:ptCount val="1"/>
              <c:pt idx="0">
                <c:v>2120</c:v>
              </c:pt>
            </c:numLit>
          </c:xVal>
          <c:yVal>
            <c:numLit>
              <c:formatCode>General</c:formatCode>
              <c:ptCount val="1"/>
              <c:pt idx="0">
                <c:v>470</c:v>
              </c:pt>
            </c:numLit>
          </c:yVal>
        </c:ser>
        <c:ser>
          <c:idx val="3"/>
          <c:order val="3"/>
          <c:tx>
            <c:v>2</c:v>
          </c:tx>
          <c:spPr>
            <a:ln w="47625">
              <a:noFill/>
            </a:ln>
            <a:effectLst/>
          </c:spPr>
          <c:marker>
            <c:symbol val="circle"/>
            <c:size val="3"/>
          </c:marker>
          <c:dLbls>
            <c:delete val="1"/>
          </c:dLbls>
          <c:xVal>
            <c:numLit>
              <c:formatCode>General</c:formatCode>
              <c:ptCount val="1"/>
              <c:pt idx="0">
                <c:v>2120</c:v>
              </c:pt>
            </c:numLit>
          </c:xVal>
          <c:yVal>
            <c:numLit>
              <c:formatCode>General</c:formatCode>
              <c:ptCount val="1"/>
              <c:pt idx="0">
                <c:v>500</c:v>
              </c:pt>
            </c:numLit>
          </c:yVal>
        </c:ser>
        <c:ser>
          <c:idx val="4"/>
          <c:order val="4"/>
          <c:tx>
            <c:v>3</c:v>
          </c:tx>
          <c:spPr>
            <a:ln w="47625">
              <a:noFill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effectLst/>
            </c:spPr>
          </c:marker>
          <c:dLbls>
            <c:delete val="1"/>
          </c:dLbls>
          <c:xVal>
            <c:numLit>
              <c:formatCode>General</c:formatCode>
              <c:ptCount val="1"/>
              <c:pt idx="0">
                <c:v>2025</c:v>
              </c:pt>
            </c:numLit>
          </c:xVal>
          <c:yVal>
            <c:numLit>
              <c:formatCode>General</c:formatCode>
              <c:ptCount val="1"/>
              <c:pt idx="0">
                <c:v>700</c:v>
              </c:pt>
            </c:numLit>
          </c:yVal>
        </c:ser>
        <c:ser>
          <c:idx val="5"/>
          <c:order val="5"/>
          <c:tx>
            <c:v>4</c:v>
          </c:tx>
          <c:spPr>
            <a:ln w="47625">
              <a:noFill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effectLst/>
            </c:spPr>
          </c:marker>
          <c:dLbls>
            <c:delete val="1"/>
          </c:dLbls>
          <c:xVal>
            <c:numLit>
              <c:formatCode>General</c:formatCode>
              <c:ptCount val="1"/>
              <c:pt idx="0">
                <c:v>1915</c:v>
              </c:pt>
            </c:numLit>
          </c:xVal>
          <c:yVal>
            <c:numLit>
              <c:formatCode>General</c:formatCode>
              <c:ptCount val="1"/>
              <c:pt idx="0">
                <c:v>700</c:v>
              </c:pt>
            </c:numLit>
          </c:yVal>
        </c:ser>
        <c:ser>
          <c:idx val="6"/>
          <c:order val="6"/>
          <c:tx>
            <c:v>5</c:v>
          </c:tx>
          <c:spPr>
            <a:ln w="47625">
              <a:noFill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effectLst/>
            </c:spPr>
          </c:marker>
          <c:dLbls>
            <c:delete val="1"/>
          </c:dLbls>
          <c:xVal>
            <c:numLit>
              <c:formatCode>General</c:formatCode>
              <c:ptCount val="1"/>
              <c:pt idx="0">
                <c:v>1915</c:v>
              </c:pt>
            </c:numLit>
          </c:xVal>
          <c:yVal>
            <c:numLit>
              <c:formatCode>General</c:formatCode>
              <c:ptCount val="1"/>
              <c:pt idx="0">
                <c:v>550</c:v>
              </c:pt>
            </c:numLit>
          </c:yVal>
        </c:ser>
        <c:dLbls>
          <c:showVal val="1"/>
        </c:dLbls>
        <c:axId val="146612992"/>
        <c:axId val="146831232"/>
      </c:scatterChart>
      <c:valAx>
        <c:axId val="146612992"/>
        <c:scaling>
          <c:orientation val="minMax"/>
          <c:max val="2150"/>
          <c:min val="190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Long arm -</a:t>
                </a:r>
                <a:r>
                  <a:rPr lang="fr-FR" baseline="0"/>
                  <a:t> mm</a:t>
                </a:r>
                <a:endParaRPr lang="fr-FR"/>
              </a:p>
            </c:rich>
          </c:tx>
          <c:layout/>
        </c:title>
        <c:numFmt formatCode="0" sourceLinked="1"/>
        <c:tickLblPos val="nextTo"/>
        <c:crossAx val="146831232"/>
        <c:crossesAt val="450"/>
        <c:crossBetween val="midCat"/>
      </c:valAx>
      <c:valAx>
        <c:axId val="146831232"/>
        <c:scaling>
          <c:orientation val="minMax"/>
          <c:max val="750"/>
          <c:min val="45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Weight - Kg</a:t>
                </a:r>
              </a:p>
            </c:rich>
          </c:tx>
          <c:layout/>
        </c:title>
        <c:numFmt formatCode="0" sourceLinked="1"/>
        <c:majorTickMark val="in"/>
        <c:minorTickMark val="in"/>
        <c:tickLblPos val="nextTo"/>
        <c:crossAx val="146612992"/>
        <c:crosses val="autoZero"/>
        <c:crossBetween val="midCat"/>
        <c:majorUnit val="50"/>
        <c:minorUnit val="10"/>
      </c:valAx>
    </c:plotArea>
    <c:plotVisOnly val="1"/>
    <c:dispBlanksAs val="gap"/>
  </c:chart>
  <c:spPr>
    <a:ln>
      <a:noFill/>
    </a:ln>
  </c:spPr>
  <c:printSettings>
    <c:headerFooter/>
    <c:pageMargins b="1" l="0.75000000000000056" r="0.75000000000000056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CH"/>
  <c:style val="18"/>
  <c:chart>
    <c:plotArea>
      <c:layout>
        <c:manualLayout>
          <c:layoutTarget val="inner"/>
          <c:xMode val="edge"/>
          <c:yMode val="edge"/>
          <c:x val="0.11402836426785"/>
          <c:y val="6.542222569374552E-2"/>
          <c:w val="0.84147135001150353"/>
          <c:h val="0.76463017740692851"/>
        </c:manualLayout>
      </c:layout>
      <c:scatterChart>
        <c:scatterStyle val="lineMarker"/>
        <c:ser>
          <c:idx val="0"/>
          <c:order val="0"/>
          <c:tx>
            <c:v>zero fuel</c:v>
          </c:tx>
          <c:spPr>
            <a:ln w="47625">
              <a:noFill/>
            </a:ln>
          </c:spPr>
          <c:dLbls>
            <c:showSerName val="1"/>
          </c:dLbls>
          <c:xVal>
            <c:numRef>
              <c:f>Feuil1!$D$14</c:f>
              <c:numCache>
                <c:formatCode>0</c:formatCode>
                <c:ptCount val="1"/>
                <c:pt idx="0">
                  <c:v>2218.1060430655243</c:v>
                </c:pt>
              </c:numCache>
            </c:numRef>
          </c:xVal>
          <c:yVal>
            <c:numRef>
              <c:f>Feuil1!$F$14</c:f>
              <c:numCache>
                <c:formatCode>0</c:formatCode>
                <c:ptCount val="1"/>
                <c:pt idx="0">
                  <c:v>-7</c:v>
                </c:pt>
              </c:numCache>
            </c:numRef>
          </c:yVal>
        </c:ser>
        <c:ser>
          <c:idx val="1"/>
          <c:order val="1"/>
          <c:tx>
            <c:v>Take-off</c:v>
          </c:tx>
          <c:spPr>
            <a:ln w="47625">
              <a:noFill/>
            </a:ln>
          </c:spPr>
          <c:dLbls>
            <c:showSerName val="1"/>
          </c:dLbls>
          <c:xVal>
            <c:numRef>
              <c:f>Feuil1!$D$18</c:f>
              <c:numCache>
                <c:formatCode>0</c:formatCode>
                <c:ptCount val="1"/>
                <c:pt idx="0">
                  <c:v>2218.1060430655243</c:v>
                </c:pt>
              </c:numCache>
            </c:numRef>
          </c:xVal>
          <c:yVal>
            <c:numRef>
              <c:f>Feuil1!$F$18</c:f>
              <c:numCache>
                <c:formatCode>0</c:formatCode>
                <c:ptCount val="1"/>
                <c:pt idx="0">
                  <c:v>-7</c:v>
                </c:pt>
              </c:numCache>
            </c:numRef>
          </c:yVal>
        </c:ser>
        <c:ser>
          <c:idx val="2"/>
          <c:order val="2"/>
          <c:tx>
            <c:v>Rotor</c:v>
          </c:tx>
          <c:spPr>
            <a:ln w="47625">
              <a:noFill/>
            </a:ln>
            <a:effectLst/>
          </c:spPr>
          <c:marker>
            <c:symbol val="circle"/>
            <c:size val="12"/>
            <c:spPr>
              <a:solidFill>
                <a:schemeClr val="tx2">
                  <a:lumMod val="75000"/>
                </a:schemeClr>
              </a:solidFill>
              <a:effectLst/>
            </c:spPr>
          </c:marker>
          <c:dLbls>
            <c:showSerName val="1"/>
          </c:dLbls>
          <c:xVal>
            <c:numLit>
              <c:formatCode>General</c:formatCode>
              <c:ptCount val="1"/>
              <c:pt idx="0">
                <c:v>2000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ser>
          <c:idx val="3"/>
          <c:order val="3"/>
          <c:tx>
            <c:v>1</c:v>
          </c:tx>
          <c:spPr>
            <a:ln w="47625">
              <a:noFill/>
            </a:ln>
          </c:spPr>
          <c:marker>
            <c:symbol val="x"/>
            <c:size val="4"/>
          </c:marker>
          <c:xVal>
            <c:numLit>
              <c:formatCode>General</c:formatCode>
              <c:ptCount val="1"/>
              <c:pt idx="0">
                <c:v>2120</c:v>
              </c:pt>
            </c:numLit>
          </c:xVal>
          <c:yVal>
            <c:numLit>
              <c:formatCode>General</c:formatCode>
              <c:ptCount val="1"/>
              <c:pt idx="0">
                <c:v>80</c:v>
              </c:pt>
            </c:numLit>
          </c:yVal>
        </c:ser>
        <c:ser>
          <c:idx val="4"/>
          <c:order val="4"/>
          <c:tx>
            <c:v>2</c:v>
          </c:tx>
          <c:spPr>
            <a:ln w="47625">
              <a:noFill/>
            </a:ln>
          </c:spPr>
          <c:marker>
            <c:symbol val="x"/>
            <c:size val="4"/>
          </c:marker>
          <c:xVal>
            <c:numLit>
              <c:formatCode>General</c:formatCode>
              <c:ptCount val="1"/>
              <c:pt idx="0">
                <c:v>2120</c:v>
              </c:pt>
            </c:numLit>
          </c:xVal>
          <c:yVal>
            <c:numLit>
              <c:formatCode>General</c:formatCode>
              <c:ptCount val="1"/>
              <c:pt idx="0">
                <c:v>-80</c:v>
              </c:pt>
            </c:numLit>
          </c:yVal>
        </c:ser>
        <c:ser>
          <c:idx val="5"/>
          <c:order val="5"/>
          <c:tx>
            <c:v>3</c:v>
          </c:tx>
          <c:spPr>
            <a:ln w="47625">
              <a:noFill/>
            </a:ln>
          </c:spPr>
          <c:marker>
            <c:symbol val="x"/>
            <c:size val="4"/>
          </c:marker>
          <c:xVal>
            <c:numLit>
              <c:formatCode>General</c:formatCode>
              <c:ptCount val="1"/>
              <c:pt idx="0">
                <c:v>1915</c:v>
              </c:pt>
            </c:numLit>
          </c:xVal>
          <c:yVal>
            <c:numLit>
              <c:formatCode>General</c:formatCode>
              <c:ptCount val="1"/>
              <c:pt idx="0">
                <c:v>80</c:v>
              </c:pt>
            </c:numLit>
          </c:yVal>
        </c:ser>
        <c:ser>
          <c:idx val="6"/>
          <c:order val="6"/>
          <c:tx>
            <c:v>4</c:v>
          </c:tx>
          <c:spPr>
            <a:ln w="47625">
              <a:noFill/>
            </a:ln>
          </c:spPr>
          <c:marker>
            <c:symbol val="x"/>
            <c:size val="4"/>
          </c:marker>
          <c:xVal>
            <c:numLit>
              <c:formatCode>General</c:formatCode>
              <c:ptCount val="1"/>
              <c:pt idx="0">
                <c:v>1915</c:v>
              </c:pt>
            </c:numLit>
          </c:xVal>
          <c:yVal>
            <c:numLit>
              <c:formatCode>General</c:formatCode>
              <c:ptCount val="1"/>
              <c:pt idx="0">
                <c:v>-80</c:v>
              </c:pt>
            </c:numLit>
          </c:yVal>
        </c:ser>
        <c:axId val="146453248"/>
        <c:axId val="146455168"/>
      </c:scatterChart>
      <c:valAx>
        <c:axId val="146453248"/>
        <c:scaling>
          <c:orientation val="minMax"/>
          <c:max val="2150"/>
          <c:min val="190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Xcg,</a:t>
                </a:r>
                <a:r>
                  <a:rPr lang="fr-FR" baseline="0"/>
                  <a:t> mm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45096272252864328"/>
              <c:y val="0.89156618858343217"/>
            </c:manualLayout>
          </c:layout>
        </c:title>
        <c:numFmt formatCode="0" sourceLinked="1"/>
        <c:tickLblPos val="nextTo"/>
        <c:crossAx val="146455168"/>
        <c:crossesAt val="-80"/>
        <c:crossBetween val="midCat"/>
      </c:valAx>
      <c:valAx>
        <c:axId val="146455168"/>
        <c:scaling>
          <c:orientation val="minMax"/>
          <c:max val="80"/>
          <c:min val="-80"/>
        </c:scaling>
        <c:axPos val="l"/>
        <c:majorGridlines/>
        <c:minorGridlines/>
        <c:numFmt formatCode="0" sourceLinked="1"/>
        <c:tickLblPos val="nextTo"/>
        <c:crossAx val="146453248"/>
        <c:crosses val="autoZero"/>
        <c:crossBetween val="midCat"/>
        <c:majorUnit val="20"/>
      </c:valAx>
    </c:plotArea>
    <c:plotVisOnly val="1"/>
    <c:dispBlanksAs val="gap"/>
  </c:chart>
  <c:spPr>
    <a:ln>
      <a:noFill/>
    </a:ln>
  </c:spPr>
  <c:printSettings>
    <c:headerFooter/>
    <c:pageMargins b="1" l="0.75000000000000056" r="0.75000000000000056" t="1" header="0.5" footer="0.5"/>
    <c:pageSetup/>
  </c:printSettings>
</c:chartSpace>
</file>

<file path=xl/ctrlProps/ctrlProp1.xml><?xml version="1.0" encoding="utf-8"?>
<formControlPr xmlns="http://schemas.microsoft.com/office/spreadsheetml/2009/9/main" objectType="CheckBox" fmlaLink="$B$9" lockText="1" noThreeD="1"/>
</file>

<file path=xl/ctrlProps/ctrlProp2.xml><?xml version="1.0" encoding="utf-8"?>
<formControlPr xmlns="http://schemas.microsoft.com/office/spreadsheetml/2009/9/main" objectType="CheckBox" fmlaLink="$B$1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949347" y="5701147"/>
    <xdr:ext cx="6398353" cy="8104020"/>
    <xdr:pic>
      <xdr:nvPicPr>
        <xdr:cNvPr id="15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949347" y="5701147"/>
          <a:ext cx="6398353" cy="81040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absoluteAnchor>
  <xdr:absoluteAnchor>
    <xdr:pos x="67733" y="5748866"/>
    <xdr:ext cx="6711950" cy="4965700"/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070944" y="6841924"/>
    <xdr:ext cx="4736585" cy="3061420"/>
    <xdr:sp macro="" textlink="">
      <xdr:nvSpPr>
        <xdr:cNvPr id="19" name="Forme libre 18"/>
        <xdr:cNvSpPr/>
      </xdr:nvSpPr>
      <xdr:spPr>
        <a:xfrm>
          <a:off x="1070944" y="6841924"/>
          <a:ext cx="4736585" cy="3061420"/>
        </a:xfrm>
        <a:custGeom>
          <a:avLst/>
          <a:gdLst>
            <a:gd name="connsiteX0" fmla="*/ 0 w 4699000"/>
            <a:gd name="connsiteY0" fmla="*/ 6350 h 2946400"/>
            <a:gd name="connsiteX1" fmla="*/ 2527300 w 4699000"/>
            <a:gd name="connsiteY1" fmla="*/ 0 h 2946400"/>
            <a:gd name="connsiteX2" fmla="*/ 4699000 w 4699000"/>
            <a:gd name="connsiteY2" fmla="*/ 2578100 h 2946400"/>
            <a:gd name="connsiteX3" fmla="*/ 4699000 w 4699000"/>
            <a:gd name="connsiteY3" fmla="*/ 2946400 h 2946400"/>
            <a:gd name="connsiteX4" fmla="*/ 12700 w 4699000"/>
            <a:gd name="connsiteY4" fmla="*/ 1924050 h 2946400"/>
            <a:gd name="connsiteX5" fmla="*/ 0 w 4699000"/>
            <a:gd name="connsiteY5" fmla="*/ 6350 h 2946400"/>
            <a:gd name="connsiteX0" fmla="*/ 0 w 4699000"/>
            <a:gd name="connsiteY0" fmla="*/ 6350 h 2946400"/>
            <a:gd name="connsiteX1" fmla="*/ 2527300 w 4699000"/>
            <a:gd name="connsiteY1" fmla="*/ 0 h 2946400"/>
            <a:gd name="connsiteX2" fmla="*/ 4699000 w 4699000"/>
            <a:gd name="connsiteY2" fmla="*/ 2578100 h 2946400"/>
            <a:gd name="connsiteX3" fmla="*/ 4699000 w 4699000"/>
            <a:gd name="connsiteY3" fmla="*/ 2946400 h 2946400"/>
            <a:gd name="connsiteX4" fmla="*/ 6350 w 4699000"/>
            <a:gd name="connsiteY4" fmla="*/ 1930400 h 2946400"/>
            <a:gd name="connsiteX5" fmla="*/ 0 w 4699000"/>
            <a:gd name="connsiteY5" fmla="*/ 6350 h 2946400"/>
            <a:gd name="connsiteX0" fmla="*/ 0 w 4702175"/>
            <a:gd name="connsiteY0" fmla="*/ 6350 h 2946400"/>
            <a:gd name="connsiteX1" fmla="*/ 2527300 w 4702175"/>
            <a:gd name="connsiteY1" fmla="*/ 0 h 2946400"/>
            <a:gd name="connsiteX2" fmla="*/ 4702175 w 4702175"/>
            <a:gd name="connsiteY2" fmla="*/ 2565400 h 2946400"/>
            <a:gd name="connsiteX3" fmla="*/ 4699000 w 4702175"/>
            <a:gd name="connsiteY3" fmla="*/ 2946400 h 2946400"/>
            <a:gd name="connsiteX4" fmla="*/ 6350 w 4702175"/>
            <a:gd name="connsiteY4" fmla="*/ 1930400 h 2946400"/>
            <a:gd name="connsiteX5" fmla="*/ 0 w 4702175"/>
            <a:gd name="connsiteY5" fmla="*/ 6350 h 2946400"/>
            <a:gd name="connsiteX0" fmla="*/ 0 w 4702175"/>
            <a:gd name="connsiteY0" fmla="*/ 6350 h 2946400"/>
            <a:gd name="connsiteX1" fmla="*/ 2527300 w 4702175"/>
            <a:gd name="connsiteY1" fmla="*/ 0 h 2946400"/>
            <a:gd name="connsiteX2" fmla="*/ 4702175 w 4702175"/>
            <a:gd name="connsiteY2" fmla="*/ 2565400 h 2946400"/>
            <a:gd name="connsiteX3" fmla="*/ 4699000 w 4702175"/>
            <a:gd name="connsiteY3" fmla="*/ 2946400 h 2946400"/>
            <a:gd name="connsiteX4" fmla="*/ 6350 w 4702175"/>
            <a:gd name="connsiteY4" fmla="*/ 1930400 h 2946400"/>
            <a:gd name="connsiteX5" fmla="*/ 0 w 4702175"/>
            <a:gd name="connsiteY5" fmla="*/ 6350 h 2946400"/>
            <a:gd name="connsiteX0" fmla="*/ 0 w 4699164"/>
            <a:gd name="connsiteY0" fmla="*/ 6350 h 2946400"/>
            <a:gd name="connsiteX1" fmla="*/ 2527300 w 4699164"/>
            <a:gd name="connsiteY1" fmla="*/ 0 h 2946400"/>
            <a:gd name="connsiteX2" fmla="*/ 4696691 w 4699164"/>
            <a:gd name="connsiteY2" fmla="*/ 2581331 h 2946400"/>
            <a:gd name="connsiteX3" fmla="*/ 4699000 w 4699164"/>
            <a:gd name="connsiteY3" fmla="*/ 2946400 h 2946400"/>
            <a:gd name="connsiteX4" fmla="*/ 6350 w 4699164"/>
            <a:gd name="connsiteY4" fmla="*/ 1930400 h 2946400"/>
            <a:gd name="connsiteX5" fmla="*/ 0 w 4699164"/>
            <a:gd name="connsiteY5" fmla="*/ 6350 h 2946400"/>
            <a:gd name="connsiteX0" fmla="*/ 0 w 4707659"/>
            <a:gd name="connsiteY0" fmla="*/ 6350 h 2946400"/>
            <a:gd name="connsiteX1" fmla="*/ 2527300 w 4707659"/>
            <a:gd name="connsiteY1" fmla="*/ 0 h 2946400"/>
            <a:gd name="connsiteX2" fmla="*/ 4707659 w 4707659"/>
            <a:gd name="connsiteY2" fmla="*/ 2570711 h 2946400"/>
            <a:gd name="connsiteX3" fmla="*/ 4699000 w 4707659"/>
            <a:gd name="connsiteY3" fmla="*/ 2946400 h 2946400"/>
            <a:gd name="connsiteX4" fmla="*/ 6350 w 4707659"/>
            <a:gd name="connsiteY4" fmla="*/ 1930400 h 2946400"/>
            <a:gd name="connsiteX5" fmla="*/ 0 w 4707659"/>
            <a:gd name="connsiteY5" fmla="*/ 6350 h 2946400"/>
            <a:gd name="connsiteX0" fmla="*/ 0 w 4721703"/>
            <a:gd name="connsiteY0" fmla="*/ 6350 h 2946400"/>
            <a:gd name="connsiteX1" fmla="*/ 2527300 w 4721703"/>
            <a:gd name="connsiteY1" fmla="*/ 0 h 2946400"/>
            <a:gd name="connsiteX2" fmla="*/ 4721703 w 4721703"/>
            <a:gd name="connsiteY2" fmla="*/ 2584310 h 2946400"/>
            <a:gd name="connsiteX3" fmla="*/ 4699000 w 4721703"/>
            <a:gd name="connsiteY3" fmla="*/ 2946400 h 2946400"/>
            <a:gd name="connsiteX4" fmla="*/ 6350 w 4721703"/>
            <a:gd name="connsiteY4" fmla="*/ 1930400 h 2946400"/>
            <a:gd name="connsiteX5" fmla="*/ 0 w 4721703"/>
            <a:gd name="connsiteY5" fmla="*/ 6350 h 2946400"/>
            <a:gd name="connsiteX0" fmla="*/ 0 w 4721703"/>
            <a:gd name="connsiteY0" fmla="*/ 6350 h 2969065"/>
            <a:gd name="connsiteX1" fmla="*/ 2527300 w 4721703"/>
            <a:gd name="connsiteY1" fmla="*/ 0 h 2969065"/>
            <a:gd name="connsiteX2" fmla="*/ 4721703 w 4721703"/>
            <a:gd name="connsiteY2" fmla="*/ 2584310 h 2969065"/>
            <a:gd name="connsiteX3" fmla="*/ 4708363 w 4721703"/>
            <a:gd name="connsiteY3" fmla="*/ 2969065 h 2969065"/>
            <a:gd name="connsiteX4" fmla="*/ 6350 w 4721703"/>
            <a:gd name="connsiteY4" fmla="*/ 1930400 h 2969065"/>
            <a:gd name="connsiteX5" fmla="*/ 0 w 4721703"/>
            <a:gd name="connsiteY5" fmla="*/ 6350 h 2969065"/>
            <a:gd name="connsiteX0" fmla="*/ 0 w 4708508"/>
            <a:gd name="connsiteY0" fmla="*/ 6350 h 2969065"/>
            <a:gd name="connsiteX1" fmla="*/ 2527300 w 4708508"/>
            <a:gd name="connsiteY1" fmla="*/ 0 h 2969065"/>
            <a:gd name="connsiteX2" fmla="*/ 4705369 w 4708508"/>
            <a:gd name="connsiteY2" fmla="*/ 2584310 h 2969065"/>
            <a:gd name="connsiteX3" fmla="*/ 4708363 w 4708508"/>
            <a:gd name="connsiteY3" fmla="*/ 2969065 h 2969065"/>
            <a:gd name="connsiteX4" fmla="*/ 6350 w 4708508"/>
            <a:gd name="connsiteY4" fmla="*/ 1930400 h 2969065"/>
            <a:gd name="connsiteX5" fmla="*/ 0 w 4708508"/>
            <a:gd name="connsiteY5" fmla="*/ 6350 h 2969065"/>
            <a:gd name="connsiteX0" fmla="*/ 0 w 4709452"/>
            <a:gd name="connsiteY0" fmla="*/ 6350 h 2969065"/>
            <a:gd name="connsiteX1" fmla="*/ 2527300 w 4709452"/>
            <a:gd name="connsiteY1" fmla="*/ 0 h 2969065"/>
            <a:gd name="connsiteX2" fmla="*/ 4709452 w 4709452"/>
            <a:gd name="connsiteY2" fmla="*/ 2406369 h 2969065"/>
            <a:gd name="connsiteX3" fmla="*/ 4708363 w 4709452"/>
            <a:gd name="connsiteY3" fmla="*/ 2969065 h 2969065"/>
            <a:gd name="connsiteX4" fmla="*/ 6350 w 4709452"/>
            <a:gd name="connsiteY4" fmla="*/ 1930400 h 2969065"/>
            <a:gd name="connsiteX5" fmla="*/ 0 w 4709452"/>
            <a:gd name="connsiteY5" fmla="*/ 6350 h 2969065"/>
            <a:gd name="connsiteX0" fmla="*/ 0 w 4713535"/>
            <a:gd name="connsiteY0" fmla="*/ 6350 h 2969065"/>
            <a:gd name="connsiteX1" fmla="*/ 2527300 w 4713535"/>
            <a:gd name="connsiteY1" fmla="*/ 0 h 2969065"/>
            <a:gd name="connsiteX2" fmla="*/ 4713535 w 4713535"/>
            <a:gd name="connsiteY2" fmla="*/ 2592219 h 2969065"/>
            <a:gd name="connsiteX3" fmla="*/ 4708363 w 4713535"/>
            <a:gd name="connsiteY3" fmla="*/ 2969065 h 2969065"/>
            <a:gd name="connsiteX4" fmla="*/ 6350 w 4713535"/>
            <a:gd name="connsiteY4" fmla="*/ 1930400 h 2969065"/>
            <a:gd name="connsiteX5" fmla="*/ 0 w 4713535"/>
            <a:gd name="connsiteY5" fmla="*/ 6350 h 2969065"/>
            <a:gd name="connsiteX0" fmla="*/ 0 w 4713535"/>
            <a:gd name="connsiteY0" fmla="*/ 6350 h 2969065"/>
            <a:gd name="connsiteX1" fmla="*/ 2527300 w 4713535"/>
            <a:gd name="connsiteY1" fmla="*/ 0 h 2969065"/>
            <a:gd name="connsiteX2" fmla="*/ 4713535 w 4713535"/>
            <a:gd name="connsiteY2" fmla="*/ 2592219 h 2969065"/>
            <a:gd name="connsiteX3" fmla="*/ 4708363 w 4713535"/>
            <a:gd name="connsiteY3" fmla="*/ 2969065 h 2969065"/>
            <a:gd name="connsiteX4" fmla="*/ 6350 w 4713535"/>
            <a:gd name="connsiteY4" fmla="*/ 1899425 h 2969065"/>
            <a:gd name="connsiteX5" fmla="*/ 0 w 4713535"/>
            <a:gd name="connsiteY5" fmla="*/ 6350 h 2969065"/>
            <a:gd name="connsiteX0" fmla="*/ 0 w 4739256"/>
            <a:gd name="connsiteY0" fmla="*/ 6350 h 2969065"/>
            <a:gd name="connsiteX1" fmla="*/ 2527300 w 4739256"/>
            <a:gd name="connsiteY1" fmla="*/ 0 h 2969065"/>
            <a:gd name="connsiteX2" fmla="*/ 4739256 w 4739256"/>
            <a:gd name="connsiteY2" fmla="*/ 2536464 h 2969065"/>
            <a:gd name="connsiteX3" fmla="*/ 4708363 w 4739256"/>
            <a:gd name="connsiteY3" fmla="*/ 2969065 h 2969065"/>
            <a:gd name="connsiteX4" fmla="*/ 6350 w 4739256"/>
            <a:gd name="connsiteY4" fmla="*/ 1899425 h 2969065"/>
            <a:gd name="connsiteX5" fmla="*/ 0 w 4739256"/>
            <a:gd name="connsiteY5" fmla="*/ 6350 h 2969065"/>
            <a:gd name="connsiteX0" fmla="*/ 0 w 4747024"/>
            <a:gd name="connsiteY0" fmla="*/ 6350 h 2925700"/>
            <a:gd name="connsiteX1" fmla="*/ 2527300 w 4747024"/>
            <a:gd name="connsiteY1" fmla="*/ 0 h 2925700"/>
            <a:gd name="connsiteX2" fmla="*/ 4739256 w 4747024"/>
            <a:gd name="connsiteY2" fmla="*/ 2536464 h 2925700"/>
            <a:gd name="connsiteX3" fmla="*/ 4746945 w 4747024"/>
            <a:gd name="connsiteY3" fmla="*/ 2925700 h 2925700"/>
            <a:gd name="connsiteX4" fmla="*/ 6350 w 4747024"/>
            <a:gd name="connsiteY4" fmla="*/ 1899425 h 2925700"/>
            <a:gd name="connsiteX5" fmla="*/ 0 w 4747024"/>
            <a:gd name="connsiteY5" fmla="*/ 6350 h 2925700"/>
            <a:gd name="connsiteX0" fmla="*/ 0 w 4740723"/>
            <a:gd name="connsiteY0" fmla="*/ 6350 h 2900920"/>
            <a:gd name="connsiteX1" fmla="*/ 2527300 w 4740723"/>
            <a:gd name="connsiteY1" fmla="*/ 0 h 2900920"/>
            <a:gd name="connsiteX2" fmla="*/ 4739256 w 4740723"/>
            <a:gd name="connsiteY2" fmla="*/ 2536464 h 2900920"/>
            <a:gd name="connsiteX3" fmla="*/ 4740515 w 4740723"/>
            <a:gd name="connsiteY3" fmla="*/ 2900920 h 2900920"/>
            <a:gd name="connsiteX4" fmla="*/ 6350 w 4740723"/>
            <a:gd name="connsiteY4" fmla="*/ 1899425 h 2900920"/>
            <a:gd name="connsiteX5" fmla="*/ 0 w 4740723"/>
            <a:gd name="connsiteY5" fmla="*/ 6350 h 2900920"/>
            <a:gd name="connsiteX0" fmla="*/ 0 w 4740723"/>
            <a:gd name="connsiteY0" fmla="*/ 6350 h 2900920"/>
            <a:gd name="connsiteX1" fmla="*/ 2542140 w 4740723"/>
            <a:gd name="connsiteY1" fmla="*/ 0 h 2900920"/>
            <a:gd name="connsiteX2" fmla="*/ 4739256 w 4740723"/>
            <a:gd name="connsiteY2" fmla="*/ 2536464 h 2900920"/>
            <a:gd name="connsiteX3" fmla="*/ 4740515 w 4740723"/>
            <a:gd name="connsiteY3" fmla="*/ 2900920 h 2900920"/>
            <a:gd name="connsiteX4" fmla="*/ 6350 w 4740723"/>
            <a:gd name="connsiteY4" fmla="*/ 1899425 h 2900920"/>
            <a:gd name="connsiteX5" fmla="*/ 0 w 4740723"/>
            <a:gd name="connsiteY5" fmla="*/ 6350 h 2900920"/>
            <a:gd name="connsiteX0" fmla="*/ 0 w 4740723"/>
            <a:gd name="connsiteY0" fmla="*/ 6350 h 2900920"/>
            <a:gd name="connsiteX1" fmla="*/ 2549559 w 4740723"/>
            <a:gd name="connsiteY1" fmla="*/ 0 h 2900920"/>
            <a:gd name="connsiteX2" fmla="*/ 4739256 w 4740723"/>
            <a:gd name="connsiteY2" fmla="*/ 2536464 h 2900920"/>
            <a:gd name="connsiteX3" fmla="*/ 4740515 w 4740723"/>
            <a:gd name="connsiteY3" fmla="*/ 2900920 h 2900920"/>
            <a:gd name="connsiteX4" fmla="*/ 6350 w 4740723"/>
            <a:gd name="connsiteY4" fmla="*/ 1899425 h 2900920"/>
            <a:gd name="connsiteX5" fmla="*/ 0 w 4740723"/>
            <a:gd name="connsiteY5" fmla="*/ 6350 h 2900920"/>
            <a:gd name="connsiteX0" fmla="*/ 0 w 4799885"/>
            <a:gd name="connsiteY0" fmla="*/ 6350 h 2986697"/>
            <a:gd name="connsiteX1" fmla="*/ 2549559 w 4799885"/>
            <a:gd name="connsiteY1" fmla="*/ 0 h 2986697"/>
            <a:gd name="connsiteX2" fmla="*/ 4739256 w 4799885"/>
            <a:gd name="connsiteY2" fmla="*/ 2536464 h 2986697"/>
            <a:gd name="connsiteX3" fmla="*/ 4799872 w 4799885"/>
            <a:gd name="connsiteY3" fmla="*/ 2986697 h 2986697"/>
            <a:gd name="connsiteX4" fmla="*/ 6350 w 4799885"/>
            <a:gd name="connsiteY4" fmla="*/ 1899425 h 2986697"/>
            <a:gd name="connsiteX5" fmla="*/ 0 w 4799885"/>
            <a:gd name="connsiteY5" fmla="*/ 6350 h 2986697"/>
            <a:gd name="connsiteX0" fmla="*/ 0 w 4799903"/>
            <a:gd name="connsiteY0" fmla="*/ 6350 h 2986697"/>
            <a:gd name="connsiteX1" fmla="*/ 2549559 w 4799903"/>
            <a:gd name="connsiteY1" fmla="*/ 0 h 2986697"/>
            <a:gd name="connsiteX2" fmla="*/ 4776354 w 4799903"/>
            <a:gd name="connsiteY2" fmla="*/ 2586500 h 2986697"/>
            <a:gd name="connsiteX3" fmla="*/ 4799872 w 4799903"/>
            <a:gd name="connsiteY3" fmla="*/ 2986697 h 2986697"/>
            <a:gd name="connsiteX4" fmla="*/ 6350 w 4799903"/>
            <a:gd name="connsiteY4" fmla="*/ 1899425 h 2986697"/>
            <a:gd name="connsiteX5" fmla="*/ 0 w 4799903"/>
            <a:gd name="connsiteY5" fmla="*/ 6350 h 2986697"/>
            <a:gd name="connsiteX0" fmla="*/ 0 w 4777821"/>
            <a:gd name="connsiteY0" fmla="*/ 6350 h 2986697"/>
            <a:gd name="connsiteX1" fmla="*/ 2549559 w 4777821"/>
            <a:gd name="connsiteY1" fmla="*/ 0 h 2986697"/>
            <a:gd name="connsiteX2" fmla="*/ 4776354 w 4777821"/>
            <a:gd name="connsiteY2" fmla="*/ 2586500 h 2986697"/>
            <a:gd name="connsiteX3" fmla="*/ 4777614 w 4777821"/>
            <a:gd name="connsiteY3" fmla="*/ 2986697 h 2986697"/>
            <a:gd name="connsiteX4" fmla="*/ 6350 w 4777821"/>
            <a:gd name="connsiteY4" fmla="*/ 1899425 h 2986697"/>
            <a:gd name="connsiteX5" fmla="*/ 0 w 4777821"/>
            <a:gd name="connsiteY5" fmla="*/ 6350 h 2986697"/>
            <a:gd name="connsiteX0" fmla="*/ 0 w 4777821"/>
            <a:gd name="connsiteY0" fmla="*/ 6350 h 2986697"/>
            <a:gd name="connsiteX1" fmla="*/ 2549559 w 4777821"/>
            <a:gd name="connsiteY1" fmla="*/ 0 h 2986697"/>
            <a:gd name="connsiteX2" fmla="*/ 4776354 w 4777821"/>
            <a:gd name="connsiteY2" fmla="*/ 2586500 h 2986697"/>
            <a:gd name="connsiteX3" fmla="*/ 4777614 w 4777821"/>
            <a:gd name="connsiteY3" fmla="*/ 2986697 h 2986697"/>
            <a:gd name="connsiteX4" fmla="*/ 13770 w 4777821"/>
            <a:gd name="connsiteY4" fmla="*/ 1935165 h 2986697"/>
            <a:gd name="connsiteX5" fmla="*/ 0 w 4777821"/>
            <a:gd name="connsiteY5" fmla="*/ 6350 h 2986697"/>
            <a:gd name="connsiteX0" fmla="*/ 1331 w 4779152"/>
            <a:gd name="connsiteY0" fmla="*/ 6350 h 2986697"/>
            <a:gd name="connsiteX1" fmla="*/ 2550890 w 4779152"/>
            <a:gd name="connsiteY1" fmla="*/ 0 h 2986697"/>
            <a:gd name="connsiteX2" fmla="*/ 4777685 w 4779152"/>
            <a:gd name="connsiteY2" fmla="*/ 2586500 h 2986697"/>
            <a:gd name="connsiteX3" fmla="*/ 4778945 w 4779152"/>
            <a:gd name="connsiteY3" fmla="*/ 2986697 h 2986697"/>
            <a:gd name="connsiteX4" fmla="*/ 262 w 4779152"/>
            <a:gd name="connsiteY4" fmla="*/ 1949461 h 2986697"/>
            <a:gd name="connsiteX5" fmla="*/ 1331 w 4779152"/>
            <a:gd name="connsiteY5" fmla="*/ 6350 h 2986697"/>
            <a:gd name="connsiteX0" fmla="*/ 13259 w 4791080"/>
            <a:gd name="connsiteY0" fmla="*/ 6350 h 2986697"/>
            <a:gd name="connsiteX1" fmla="*/ 2562818 w 4791080"/>
            <a:gd name="connsiteY1" fmla="*/ 0 h 2986697"/>
            <a:gd name="connsiteX2" fmla="*/ 4789613 w 4791080"/>
            <a:gd name="connsiteY2" fmla="*/ 2586500 h 2986697"/>
            <a:gd name="connsiteX3" fmla="*/ 4790873 w 4791080"/>
            <a:gd name="connsiteY3" fmla="*/ 2986697 h 2986697"/>
            <a:gd name="connsiteX4" fmla="*/ 134 w 4791080"/>
            <a:gd name="connsiteY4" fmla="*/ 1949461 h 2986697"/>
            <a:gd name="connsiteX5" fmla="*/ 13259 w 4791080"/>
            <a:gd name="connsiteY5" fmla="*/ 6350 h 2986697"/>
            <a:gd name="connsiteX0" fmla="*/ 0 w 4799883"/>
            <a:gd name="connsiteY0" fmla="*/ 1040 h 2986697"/>
            <a:gd name="connsiteX1" fmla="*/ 2571621 w 4799883"/>
            <a:gd name="connsiteY1" fmla="*/ 0 h 2986697"/>
            <a:gd name="connsiteX2" fmla="*/ 4798416 w 4799883"/>
            <a:gd name="connsiteY2" fmla="*/ 2586500 h 2986697"/>
            <a:gd name="connsiteX3" fmla="*/ 4799676 w 4799883"/>
            <a:gd name="connsiteY3" fmla="*/ 2986697 h 2986697"/>
            <a:gd name="connsiteX4" fmla="*/ 8937 w 4799883"/>
            <a:gd name="connsiteY4" fmla="*/ 1949461 h 2986697"/>
            <a:gd name="connsiteX5" fmla="*/ 0 w 4799883"/>
            <a:gd name="connsiteY5" fmla="*/ 1040 h 2986697"/>
            <a:gd name="connsiteX0" fmla="*/ 0 w 4799883"/>
            <a:gd name="connsiteY0" fmla="*/ 1040 h 2986697"/>
            <a:gd name="connsiteX1" fmla="*/ 2571621 w 4799883"/>
            <a:gd name="connsiteY1" fmla="*/ 0 h 2986697"/>
            <a:gd name="connsiteX2" fmla="*/ 4798416 w 4799883"/>
            <a:gd name="connsiteY2" fmla="*/ 2586500 h 2986697"/>
            <a:gd name="connsiteX3" fmla="*/ 4799676 w 4799883"/>
            <a:gd name="connsiteY3" fmla="*/ 2986697 h 2986697"/>
            <a:gd name="connsiteX4" fmla="*/ 3421 w 4799883"/>
            <a:gd name="connsiteY4" fmla="*/ 1938841 h 2986697"/>
            <a:gd name="connsiteX5" fmla="*/ 0 w 4799883"/>
            <a:gd name="connsiteY5" fmla="*/ 1040 h 29866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799883" h="2986697">
              <a:moveTo>
                <a:pt x="0" y="1040"/>
              </a:moveTo>
              <a:lnTo>
                <a:pt x="2571621" y="0"/>
              </a:lnTo>
              <a:lnTo>
                <a:pt x="4798416" y="2586500"/>
              </a:lnTo>
              <a:cubicBezTo>
                <a:pt x="4797358" y="2713500"/>
                <a:pt x="4800734" y="2859697"/>
                <a:pt x="4799676" y="2986697"/>
              </a:cubicBezTo>
              <a:lnTo>
                <a:pt x="3421" y="1938841"/>
              </a:lnTo>
              <a:cubicBezTo>
                <a:pt x="1304" y="1297491"/>
                <a:pt x="8467" y="636040"/>
                <a:pt x="0" y="1040"/>
              </a:cubicBezTo>
              <a:close/>
            </a:path>
          </a:pathLst>
        </a:custGeom>
        <a:ln w="19050" cmpd="sng">
          <a:solidFill>
            <a:schemeClr val="tx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9" tIns="45719" rIns="45719" bIns="45719" numCol="1" spcCol="38100" rtlCol="0" anchor="t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absoluteAnchor>
  <xdr:absoluteAnchor>
    <xdr:pos x="49530" y="10852150"/>
    <xdr:ext cx="6737350" cy="3270250"/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159933" y="11065933"/>
    <xdr:ext cx="4648200" cy="2497667"/>
    <xdr:sp macro="" textlink="">
      <xdr:nvSpPr>
        <xdr:cNvPr id="22" name="Rectangle 21"/>
        <xdr:cNvSpPr/>
      </xdr:nvSpPr>
      <xdr:spPr>
        <a:xfrm>
          <a:off x="1159933" y="11065933"/>
          <a:ext cx="4648200" cy="2497667"/>
        </a:xfrm>
        <a:prstGeom prst="rect">
          <a:avLst/>
        </a:prstGeom>
        <a:noFill/>
        <a:ln w="25400" cap="flat">
          <a:solidFill>
            <a:schemeClr val="tx2">
              <a:lumMod val="50000"/>
            </a:schemeClr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45719" tIns="45719" rIns="45719" bIns="45719" numCol="1" spcCol="38100" rtlCol="0" anchor="t">
          <a:no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endParaRPr>
        </a:p>
      </xdr:txBody>
    </xdr:sp>
    <xdr:clientData/>
  </xdr:absoluteAnchor>
  <xdr:twoCellAnchor editAs="oneCell">
    <xdr:from>
      <xdr:col>12</xdr:col>
      <xdr:colOff>796637</xdr:colOff>
      <xdr:row>0</xdr:row>
      <xdr:rowOff>117763</xdr:rowOff>
    </xdr:from>
    <xdr:to>
      <xdr:col>15</xdr:col>
      <xdr:colOff>594763</xdr:colOff>
      <xdr:row>8</xdr:row>
      <xdr:rowOff>49130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1" y="117763"/>
          <a:ext cx="3608126" cy="2165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enableFormatConditionsCalculation="0"/>
  <dimension ref="A1:II52"/>
  <sheetViews>
    <sheetView showGridLines="0" tabSelected="1" view="pageLayout" zoomScale="53" zoomScaleNormal="50" zoomScalePageLayoutView="53" workbookViewId="0">
      <selection activeCell="B16" sqref="B16"/>
    </sheetView>
  </sheetViews>
  <sheetFormatPr baseColWidth="10" defaultColWidth="11.42578125" defaultRowHeight="12.75" customHeight="1"/>
  <cols>
    <col min="1" max="1" width="34" style="1" customWidth="1"/>
    <col min="2" max="2" width="8.85546875" style="1" customWidth="1"/>
    <col min="3" max="3" width="20.140625" style="1" customWidth="1"/>
    <col min="4" max="4" width="19" style="1" customWidth="1"/>
    <col min="5" max="5" width="14.85546875" style="1" customWidth="1"/>
    <col min="6" max="6" width="17.42578125" style="1" customWidth="1"/>
    <col min="7" max="7" width="21.42578125" style="1" customWidth="1"/>
    <col min="8" max="8" width="12.7109375" style="1" customWidth="1"/>
    <col min="9" max="9" width="49.7109375" style="1" customWidth="1"/>
    <col min="10" max="10" width="16" style="1" customWidth="1"/>
    <col min="11" max="11" width="14.28515625" style="1" customWidth="1"/>
    <col min="12" max="12" width="16.7109375" style="1" customWidth="1"/>
    <col min="13" max="13" width="26.85546875" style="1" customWidth="1"/>
    <col min="14" max="14" width="11.85546875" style="1" customWidth="1"/>
    <col min="15" max="15" width="15.85546875" style="1" customWidth="1"/>
    <col min="16" max="243" width="11.42578125" style="1" customWidth="1"/>
  </cols>
  <sheetData>
    <row r="1" spans="1:243" ht="20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43" ht="20.25" customHeight="1">
      <c r="A2" s="6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</row>
    <row r="3" spans="1:243" ht="20.25" customHeight="1" thickBot="1">
      <c r="A3" s="8"/>
      <c r="B3" s="8"/>
      <c r="C3" s="8"/>
      <c r="D3" s="8"/>
      <c r="E3" s="8"/>
      <c r="F3" s="8"/>
      <c r="G3" s="8"/>
      <c r="H3" s="8"/>
      <c r="I3" s="9"/>
      <c r="J3" s="8"/>
      <c r="K3" s="8"/>
      <c r="L3" s="8"/>
      <c r="M3" s="8"/>
      <c r="N3" s="8"/>
    </row>
    <row r="4" spans="1:243" ht="24" customHeight="1" thickBot="1">
      <c r="A4" s="59" t="s">
        <v>51</v>
      </c>
      <c r="B4" s="10"/>
      <c r="C4" s="11" t="s">
        <v>0</v>
      </c>
      <c r="D4" s="12" t="s">
        <v>33</v>
      </c>
      <c r="E4" s="12" t="s">
        <v>1</v>
      </c>
      <c r="F4" s="12" t="s">
        <v>35</v>
      </c>
      <c r="G4" s="13" t="s">
        <v>1</v>
      </c>
      <c r="H4" s="14"/>
      <c r="I4" s="108" t="s">
        <v>48</v>
      </c>
      <c r="K4" s="49"/>
      <c r="L4" s="49"/>
      <c r="M4" s="49"/>
      <c r="N4" s="8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ht="24" customHeight="1">
      <c r="A5" s="59"/>
      <c r="B5" s="10"/>
      <c r="C5" s="11" t="s">
        <v>2</v>
      </c>
      <c r="D5" s="12" t="s">
        <v>34</v>
      </c>
      <c r="E5" s="12" t="s">
        <v>45</v>
      </c>
      <c r="F5" s="12" t="s">
        <v>34</v>
      </c>
      <c r="G5" s="13" t="s">
        <v>45</v>
      </c>
      <c r="H5" s="14"/>
      <c r="I5" s="112"/>
      <c r="J5" s="112"/>
      <c r="K5" s="49"/>
      <c r="L5" s="49"/>
      <c r="M5" s="49"/>
      <c r="N5" s="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ht="24" customHeight="1">
      <c r="A6" s="66" t="s">
        <v>3</v>
      </c>
      <c r="B6" s="67"/>
      <c r="C6" s="18">
        <v>431.9</v>
      </c>
      <c r="D6" s="19">
        <v>2216</v>
      </c>
      <c r="E6" s="20">
        <v>958</v>
      </c>
      <c r="F6" s="19">
        <v>-7</v>
      </c>
      <c r="G6" s="21">
        <f>C6*F6/1000</f>
        <v>-3.0232999999999999</v>
      </c>
      <c r="H6" s="14"/>
      <c r="I6" s="107" t="s">
        <v>47</v>
      </c>
      <c r="K6" s="8"/>
      <c r="L6" s="8"/>
      <c r="M6" s="8"/>
      <c r="N6" s="8"/>
    </row>
    <row r="7" spans="1:243" ht="21" customHeight="1">
      <c r="A7" s="66" t="s">
        <v>4</v>
      </c>
      <c r="B7" s="67"/>
      <c r="C7" s="75"/>
      <c r="D7" s="19">
        <v>1300</v>
      </c>
      <c r="E7" s="20">
        <f t="shared" ref="E7:E12" si="0">C7*D7/1000</f>
        <v>0</v>
      </c>
      <c r="F7" s="19">
        <v>320</v>
      </c>
      <c r="G7" s="21">
        <f t="shared" ref="G7:G12" si="1">C7*F7/1000</f>
        <v>0</v>
      </c>
      <c r="H7" s="14"/>
      <c r="I7" s="113"/>
      <c r="J7" s="113"/>
      <c r="K7" s="22"/>
      <c r="L7" s="22"/>
      <c r="M7" s="22"/>
      <c r="N7" s="8"/>
    </row>
    <row r="8" spans="1:243" ht="20.25" customHeight="1">
      <c r="A8" s="66" t="s">
        <v>5</v>
      </c>
      <c r="B8" s="67"/>
      <c r="C8" s="75"/>
      <c r="D8" s="19">
        <v>1300</v>
      </c>
      <c r="E8" s="20">
        <f t="shared" si="0"/>
        <v>0</v>
      </c>
      <c r="F8" s="19">
        <v>-280</v>
      </c>
      <c r="G8" s="21">
        <f t="shared" si="1"/>
        <v>0</v>
      </c>
      <c r="H8" s="14"/>
      <c r="I8" s="15"/>
      <c r="N8" s="8"/>
    </row>
    <row r="9" spans="1:243" ht="20.25" customHeight="1">
      <c r="A9" s="66" t="s">
        <v>42</v>
      </c>
      <c r="B9" s="110" t="b">
        <v>0</v>
      </c>
      <c r="C9" s="109">
        <f>IF(B9=TRUE,-4.2,0)</f>
        <v>0</v>
      </c>
      <c r="D9" s="19">
        <v>1250</v>
      </c>
      <c r="E9" s="20">
        <f t="shared" si="0"/>
        <v>0</v>
      </c>
      <c r="F9" s="19">
        <v>600</v>
      </c>
      <c r="G9" s="21">
        <f t="shared" si="1"/>
        <v>0</v>
      </c>
      <c r="H9" s="14"/>
      <c r="I9" s="106"/>
      <c r="J9" s="65"/>
      <c r="K9" s="23"/>
      <c r="L9" s="25"/>
      <c r="M9" s="24"/>
      <c r="N9" s="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ht="20.25" customHeight="1">
      <c r="A10" s="66" t="s">
        <v>30</v>
      </c>
      <c r="B10" s="110" t="b">
        <v>0</v>
      </c>
      <c r="C10" s="109">
        <f>IF(B10=TRUE,-4.2,0)</f>
        <v>0</v>
      </c>
      <c r="D10" s="19">
        <v>1250</v>
      </c>
      <c r="E10" s="20">
        <f t="shared" si="0"/>
        <v>0</v>
      </c>
      <c r="F10" s="19">
        <v>-600</v>
      </c>
      <c r="G10" s="21">
        <f t="shared" si="1"/>
        <v>0</v>
      </c>
      <c r="H10" s="14"/>
      <c r="I10" s="15"/>
      <c r="J10" s="65"/>
      <c r="K10" s="23"/>
      <c r="L10" s="25"/>
      <c r="M10" s="24"/>
      <c r="N10" s="8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pans="1:243" ht="20.25" customHeight="1">
      <c r="A11" s="66" t="s">
        <v>31</v>
      </c>
      <c r="B11" s="67"/>
      <c r="C11" s="75">
        <v>0</v>
      </c>
      <c r="D11" s="19">
        <v>1854</v>
      </c>
      <c r="E11" s="20">
        <f t="shared" si="0"/>
        <v>0</v>
      </c>
      <c r="F11" s="19">
        <v>323</v>
      </c>
      <c r="G11" s="21">
        <f t="shared" si="1"/>
        <v>0</v>
      </c>
      <c r="H11" s="14"/>
      <c r="I11" s="15"/>
      <c r="J11" s="5"/>
      <c r="K11" s="23"/>
      <c r="L11" s="25"/>
      <c r="M11" s="24"/>
      <c r="N11" s="8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</row>
    <row r="12" spans="1:243" ht="20.25" customHeight="1">
      <c r="A12" s="66" t="s">
        <v>32</v>
      </c>
      <c r="B12" s="67"/>
      <c r="C12" s="75">
        <v>0</v>
      </c>
      <c r="D12" s="19">
        <v>325</v>
      </c>
      <c r="E12" s="20">
        <f t="shared" si="0"/>
        <v>0</v>
      </c>
      <c r="F12" s="19">
        <v>0</v>
      </c>
      <c r="G12" s="21">
        <f t="shared" si="1"/>
        <v>0</v>
      </c>
      <c r="H12" s="14"/>
      <c r="I12" s="15"/>
      <c r="J12" s="5"/>
      <c r="K12" s="23"/>
      <c r="L12" s="25"/>
      <c r="M12" s="24"/>
      <c r="N12" s="8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pans="1:243" ht="20.25" customHeight="1" thickBot="1">
      <c r="A13" s="68"/>
      <c r="B13" s="67"/>
      <c r="C13" s="26"/>
      <c r="D13" s="27" t="s">
        <v>6</v>
      </c>
      <c r="E13" s="28"/>
      <c r="F13" s="27" t="s">
        <v>6</v>
      </c>
      <c r="G13" s="17"/>
      <c r="H13" s="14"/>
      <c r="I13" s="9"/>
      <c r="J13" s="7"/>
      <c r="K13" s="7"/>
      <c r="L13" s="7"/>
      <c r="M13" s="7"/>
      <c r="N13" s="8"/>
    </row>
    <row r="14" spans="1:243" ht="26.1" customHeight="1">
      <c r="A14" s="66" t="s">
        <v>7</v>
      </c>
      <c r="B14" s="67"/>
      <c r="C14" s="105">
        <f>SUM(C6:C12)</f>
        <v>431.9</v>
      </c>
      <c r="D14" s="77">
        <f>(E14*1000)/C14</f>
        <v>2218.1060430655243</v>
      </c>
      <c r="E14" s="19">
        <f>SUM(E6:E12)</f>
        <v>958</v>
      </c>
      <c r="F14" s="78">
        <f>(G14*1000)/C14</f>
        <v>-7</v>
      </c>
      <c r="G14" s="21">
        <f>SUM(G6:G12)</f>
        <v>-3.0232999999999999</v>
      </c>
      <c r="H14" s="14"/>
      <c r="I14" s="9"/>
      <c r="J14" s="85" t="s">
        <v>44</v>
      </c>
      <c r="K14" s="86"/>
      <c r="L14" s="87"/>
      <c r="M14" s="96"/>
      <c r="N14" s="102"/>
      <c r="O14" s="83"/>
    </row>
    <row r="15" spans="1:243" ht="24" customHeight="1">
      <c r="A15" s="69"/>
      <c r="B15" s="70"/>
      <c r="C15" s="26"/>
      <c r="D15" s="30"/>
      <c r="E15" s="19"/>
      <c r="F15" s="19"/>
      <c r="G15" s="21"/>
      <c r="H15" s="14"/>
      <c r="I15" s="9"/>
      <c r="J15" s="88" t="s">
        <v>46</v>
      </c>
      <c r="K15" s="60"/>
      <c r="L15" s="61"/>
      <c r="M15" s="97"/>
      <c r="N15" s="102"/>
      <c r="O15" s="83"/>
    </row>
    <row r="16" spans="1:243" ht="24" customHeight="1">
      <c r="A16" s="66" t="s">
        <v>8</v>
      </c>
      <c r="B16" s="76"/>
      <c r="C16" s="31">
        <f>B16*0.72</f>
        <v>0</v>
      </c>
      <c r="D16" s="19">
        <f>IF(AND(B16&gt;=0,B16&lt;=50),1833,IF(AND(B16&gt;50,B16&lt;=150),1886,IF(AND(B16&gt;150,B16&lt;=170),1903)))</f>
        <v>1833</v>
      </c>
      <c r="E16" s="19">
        <f>C16*D16/1000</f>
        <v>0</v>
      </c>
      <c r="F16" s="19">
        <f>IF(AND(B16&gt;=0,B16&lt;=50),-313,IF(AND(B16&gt;50,B16&lt;=150),-338,IF(AND(B16&gt;150,B16&lt;=170),-342)))</f>
        <v>-313</v>
      </c>
      <c r="G16" s="21">
        <f>F16*C16/1000</f>
        <v>0</v>
      </c>
      <c r="H16" s="14"/>
      <c r="I16" s="9"/>
      <c r="J16" s="89" t="s">
        <v>39</v>
      </c>
      <c r="K16" s="111" t="s">
        <v>11</v>
      </c>
      <c r="L16" s="111"/>
      <c r="M16" s="98" t="s">
        <v>12</v>
      </c>
      <c r="N16" s="102"/>
      <c r="O16" s="83"/>
    </row>
    <row r="17" spans="1:243" ht="20.25" customHeight="1">
      <c r="A17" s="71" t="s">
        <v>50</v>
      </c>
      <c r="B17" s="72"/>
      <c r="C17" s="32"/>
      <c r="D17" s="33" t="s">
        <v>9</v>
      </c>
      <c r="E17" s="34"/>
      <c r="F17" s="35" t="s">
        <v>9</v>
      </c>
      <c r="G17" s="36"/>
      <c r="H17" s="14"/>
      <c r="I17" s="16"/>
      <c r="J17" s="90" t="s">
        <v>40</v>
      </c>
      <c r="K17" s="62" t="s">
        <v>41</v>
      </c>
      <c r="L17" s="62" t="s">
        <v>43</v>
      </c>
      <c r="M17" s="98" t="s">
        <v>37</v>
      </c>
      <c r="N17" s="102"/>
      <c r="O17" s="83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25.5" customHeight="1" thickBot="1">
      <c r="A18" s="73" t="s">
        <v>10</v>
      </c>
      <c r="B18" s="74"/>
      <c r="C18" s="79">
        <f>C14+C16</f>
        <v>431.9</v>
      </c>
      <c r="D18" s="80">
        <f>(E18*1000)/C18</f>
        <v>2218.1060430655243</v>
      </c>
      <c r="E18" s="37">
        <f>E14+E16</f>
        <v>958</v>
      </c>
      <c r="F18" s="80">
        <f>(G18*1000)/C18</f>
        <v>-7</v>
      </c>
      <c r="G18" s="38">
        <f>G16+G14</f>
        <v>-3.0232999999999999</v>
      </c>
      <c r="H18" s="7"/>
      <c r="I18" s="9"/>
      <c r="J18" s="91" t="s">
        <v>49</v>
      </c>
      <c r="K18" s="63"/>
      <c r="L18" s="64"/>
      <c r="M18" s="99"/>
      <c r="N18" s="102"/>
      <c r="O18" s="83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21" customHeight="1" thickBot="1">
      <c r="A19" s="39"/>
      <c r="B19" s="29"/>
      <c r="C19" s="9"/>
      <c r="D19" s="40"/>
      <c r="E19" s="9"/>
      <c r="F19" s="9"/>
      <c r="G19" s="9"/>
      <c r="H19" s="9"/>
      <c r="I19" s="9"/>
      <c r="J19" s="92">
        <v>33</v>
      </c>
      <c r="K19" s="82">
        <v>0</v>
      </c>
      <c r="L19" s="82">
        <f t="shared" ref="L19:L27" si="2">O19/1440</f>
        <v>3.125E-2</v>
      </c>
      <c r="M19" s="100">
        <f t="shared" ref="M19:M27" si="3">$C$14+(J19*0.72)</f>
        <v>455.65999999999997</v>
      </c>
      <c r="N19" s="103">
        <v>0</v>
      </c>
      <c r="O19" s="104">
        <f t="shared" ref="O19:O27" si="4">(J19-1.5)/0.7</f>
        <v>45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24" customHeight="1" thickBot="1">
      <c r="A20" s="41" t="s">
        <v>36</v>
      </c>
      <c r="B20" s="42"/>
      <c r="C20" s="9"/>
      <c r="D20" s="9"/>
      <c r="E20" s="9"/>
      <c r="F20" s="9"/>
      <c r="G20" s="9"/>
      <c r="H20" s="9"/>
      <c r="I20" s="9"/>
      <c r="J20" s="92">
        <v>40</v>
      </c>
      <c r="K20" s="82">
        <f>N20/1440</f>
        <v>6.9444444444444441E-3</v>
      </c>
      <c r="L20" s="82">
        <f t="shared" si="2"/>
        <v>3.8194444444444448E-2</v>
      </c>
      <c r="M20" s="100">
        <f t="shared" si="3"/>
        <v>460.7</v>
      </c>
      <c r="N20" s="103">
        <f>(J20-33)/0.7</f>
        <v>10</v>
      </c>
      <c r="O20" s="104">
        <f t="shared" si="4"/>
        <v>55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26.1" customHeight="1">
      <c r="A21" s="43"/>
      <c r="B21" s="44"/>
      <c r="C21" s="9"/>
      <c r="D21" s="9"/>
      <c r="E21" s="9"/>
      <c r="F21" s="9"/>
      <c r="G21" s="9"/>
      <c r="H21" s="9"/>
      <c r="I21" s="9"/>
      <c r="J21" s="92">
        <v>60</v>
      </c>
      <c r="K21" s="82">
        <f t="shared" ref="K21:K27" si="5">N21/1440</f>
        <v>2.6785714285714288E-2</v>
      </c>
      <c r="L21" s="82">
        <f t="shared" si="2"/>
        <v>5.8035714285714295E-2</v>
      </c>
      <c r="M21" s="100">
        <f t="shared" si="3"/>
        <v>475.09999999999997</v>
      </c>
      <c r="N21" s="103">
        <f t="shared" ref="N21:N27" si="6">(J21-33)/0.7</f>
        <v>38.571428571428577</v>
      </c>
      <c r="O21" s="104">
        <f t="shared" si="4"/>
        <v>83.571428571428584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26.1" customHeight="1">
      <c r="A22" s="8"/>
      <c r="B22" s="8"/>
      <c r="C22" s="8"/>
      <c r="D22" s="8"/>
      <c r="E22" s="8"/>
      <c r="F22" s="8"/>
      <c r="G22" s="50"/>
      <c r="H22" s="51"/>
      <c r="I22" s="8"/>
      <c r="J22" s="92">
        <v>75</v>
      </c>
      <c r="K22" s="82">
        <f t="shared" si="5"/>
        <v>4.1666666666666671E-2</v>
      </c>
      <c r="L22" s="82">
        <f t="shared" si="2"/>
        <v>7.2916666666666671E-2</v>
      </c>
      <c r="M22" s="100">
        <f t="shared" si="3"/>
        <v>485.9</v>
      </c>
      <c r="N22" s="103">
        <f t="shared" si="6"/>
        <v>60.000000000000007</v>
      </c>
      <c r="O22" s="104">
        <f t="shared" si="4"/>
        <v>105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26.1" customHeight="1">
      <c r="A23" s="8"/>
      <c r="B23" s="8"/>
      <c r="C23" s="8"/>
      <c r="D23" s="8"/>
      <c r="E23" s="8"/>
      <c r="F23" s="8"/>
      <c r="G23" s="45"/>
      <c r="H23" s="46"/>
      <c r="I23" s="8"/>
      <c r="J23" s="92">
        <v>95</v>
      </c>
      <c r="K23" s="82">
        <f t="shared" si="5"/>
        <v>6.1507936507936518E-2</v>
      </c>
      <c r="L23" s="82">
        <f t="shared" si="2"/>
        <v>9.2757936507936511E-2</v>
      </c>
      <c r="M23" s="100">
        <f t="shared" si="3"/>
        <v>500.29999999999995</v>
      </c>
      <c r="N23" s="103">
        <f t="shared" si="6"/>
        <v>88.571428571428584</v>
      </c>
      <c r="O23" s="104">
        <f t="shared" si="4"/>
        <v>133.57142857142858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26.1" customHeight="1">
      <c r="A24" s="8"/>
      <c r="B24" s="8"/>
      <c r="C24" s="8"/>
      <c r="D24" s="8"/>
      <c r="E24" s="8"/>
      <c r="F24" s="8"/>
      <c r="G24" s="45"/>
      <c r="H24" s="46"/>
      <c r="I24" s="8"/>
      <c r="J24" s="92">
        <v>115</v>
      </c>
      <c r="K24" s="82">
        <f t="shared" si="5"/>
        <v>8.1349206349206352E-2</v>
      </c>
      <c r="L24" s="82">
        <f t="shared" si="2"/>
        <v>0.11259920634920637</v>
      </c>
      <c r="M24" s="100">
        <f t="shared" si="3"/>
        <v>514.69999999999993</v>
      </c>
      <c r="N24" s="103">
        <f t="shared" si="6"/>
        <v>117.14285714285715</v>
      </c>
      <c r="O24" s="104">
        <f t="shared" si="4"/>
        <v>162.14285714285717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26.1" customHeight="1">
      <c r="A25" s="8"/>
      <c r="B25" s="8"/>
      <c r="C25" s="8"/>
      <c r="D25" s="8"/>
      <c r="E25" s="8"/>
      <c r="F25" s="8"/>
      <c r="G25" s="45"/>
      <c r="H25" s="46"/>
      <c r="I25" s="8"/>
      <c r="J25" s="92">
        <v>130</v>
      </c>
      <c r="K25" s="82">
        <f t="shared" si="5"/>
        <v>9.6230158730158735E-2</v>
      </c>
      <c r="L25" s="82">
        <f t="shared" si="2"/>
        <v>0.12748015873015875</v>
      </c>
      <c r="M25" s="100">
        <f t="shared" si="3"/>
        <v>525.5</v>
      </c>
      <c r="N25" s="103">
        <f t="shared" si="6"/>
        <v>138.57142857142858</v>
      </c>
      <c r="O25" s="104">
        <f t="shared" si="4"/>
        <v>183.57142857142858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26.1" customHeight="1">
      <c r="A26" s="8"/>
      <c r="B26" s="8"/>
      <c r="C26" s="8"/>
      <c r="D26" s="8"/>
      <c r="E26" s="8"/>
      <c r="F26" s="8"/>
      <c r="G26" s="45"/>
      <c r="H26" s="46"/>
      <c r="I26" s="8"/>
      <c r="J26" s="92">
        <v>150</v>
      </c>
      <c r="K26" s="82">
        <f t="shared" si="5"/>
        <v>0.11607142857142859</v>
      </c>
      <c r="L26" s="82">
        <f t="shared" si="2"/>
        <v>0.14732142857142858</v>
      </c>
      <c r="M26" s="100">
        <f t="shared" si="3"/>
        <v>539.9</v>
      </c>
      <c r="N26" s="103">
        <f t="shared" si="6"/>
        <v>167.14285714285717</v>
      </c>
      <c r="O26" s="104">
        <f t="shared" si="4"/>
        <v>212.14285714285717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26.1" customHeight="1">
      <c r="A27" s="8"/>
      <c r="B27" s="8"/>
      <c r="C27" s="8"/>
      <c r="D27" s="8"/>
      <c r="E27" s="8"/>
      <c r="F27" s="8"/>
      <c r="G27" s="45"/>
      <c r="H27" s="46"/>
      <c r="I27" s="8"/>
      <c r="J27" s="92">
        <v>170</v>
      </c>
      <c r="K27" s="82">
        <f t="shared" si="5"/>
        <v>0.13591269841269843</v>
      </c>
      <c r="L27" s="82">
        <f t="shared" si="2"/>
        <v>0.16716269841269843</v>
      </c>
      <c r="M27" s="100">
        <f t="shared" si="3"/>
        <v>554.29999999999995</v>
      </c>
      <c r="N27" s="103">
        <f t="shared" si="6"/>
        <v>195.71428571428572</v>
      </c>
      <c r="O27" s="104">
        <f t="shared" si="4"/>
        <v>240.71428571428572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26.1" customHeight="1" thickBot="1">
      <c r="A28" s="8"/>
      <c r="B28" s="8"/>
      <c r="C28" s="8"/>
      <c r="D28" s="8"/>
      <c r="E28" s="8"/>
      <c r="F28" s="8"/>
      <c r="G28" s="45"/>
      <c r="H28" s="46"/>
      <c r="I28" s="8"/>
      <c r="J28" s="93"/>
      <c r="K28" s="94"/>
      <c r="L28" s="95"/>
      <c r="M28" s="101"/>
      <c r="N28" s="102"/>
      <c r="O28" s="84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26.1" customHeight="1">
      <c r="A29" s="8"/>
      <c r="B29" s="8"/>
      <c r="C29" s="8"/>
      <c r="D29" s="8"/>
      <c r="E29" s="8"/>
      <c r="F29" s="8"/>
      <c r="G29" s="45"/>
      <c r="H29" s="46"/>
      <c r="I29" s="8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26.1" customHeight="1">
      <c r="A30" s="8"/>
      <c r="B30" s="8"/>
      <c r="C30" s="8"/>
      <c r="D30" s="8"/>
      <c r="E30" s="8"/>
      <c r="F30" s="8"/>
      <c r="G30" s="45"/>
      <c r="H30" s="46"/>
      <c r="I30" s="8"/>
      <c r="J30" s="55" t="s">
        <v>13</v>
      </c>
      <c r="K30" s="56"/>
      <c r="L30" s="16"/>
      <c r="M30" s="16"/>
      <c r="N30" s="29"/>
      <c r="O30" s="52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26.1" customHeight="1">
      <c r="A31" s="8"/>
      <c r="B31" s="8"/>
      <c r="C31" s="8"/>
      <c r="D31" s="8"/>
      <c r="E31" s="8"/>
      <c r="F31" s="8"/>
      <c r="G31" s="45"/>
      <c r="H31" s="46"/>
      <c r="I31" s="8"/>
      <c r="J31" s="57" t="s">
        <v>14</v>
      </c>
      <c r="K31" s="56"/>
      <c r="L31" s="16"/>
      <c r="M31" s="16"/>
      <c r="N31" s="29"/>
      <c r="O31" s="52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26.1" customHeight="1">
      <c r="A32" s="8"/>
      <c r="B32" s="8"/>
      <c r="C32" s="8"/>
      <c r="D32" s="8"/>
      <c r="E32" s="8"/>
      <c r="F32" s="8"/>
      <c r="G32" s="45"/>
      <c r="H32" s="46"/>
      <c r="I32" s="8"/>
      <c r="J32" s="29"/>
      <c r="K32" s="56"/>
      <c r="L32" s="16"/>
      <c r="M32" s="16"/>
      <c r="N32" s="29"/>
      <c r="O32" s="5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26.1" customHeight="1">
      <c r="A33" s="8"/>
      <c r="B33" s="8"/>
      <c r="C33" s="8"/>
      <c r="D33" s="8"/>
      <c r="E33" s="8"/>
      <c r="F33" s="8"/>
      <c r="G33" s="45"/>
      <c r="H33" s="46"/>
      <c r="I33" s="8"/>
      <c r="J33" s="58" t="s">
        <v>15</v>
      </c>
      <c r="K33" s="56"/>
      <c r="L33" s="16"/>
      <c r="M33" s="16"/>
      <c r="N33" s="29"/>
      <c r="O33" s="29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26.1" customHeight="1">
      <c r="A34" s="8"/>
      <c r="B34" s="8"/>
      <c r="C34" s="8"/>
      <c r="D34" s="8"/>
      <c r="E34" s="8"/>
      <c r="F34" s="8"/>
      <c r="G34" s="45"/>
      <c r="H34" s="46"/>
      <c r="I34" s="8"/>
      <c r="J34" s="54" t="s">
        <v>16</v>
      </c>
      <c r="K34" s="29"/>
      <c r="L34" s="29"/>
      <c r="M34" s="29"/>
      <c r="N34" s="29"/>
      <c r="O34" s="52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26.1" customHeight="1">
      <c r="A35" s="8"/>
      <c r="B35" s="8"/>
      <c r="C35" s="8"/>
      <c r="D35" s="8"/>
      <c r="E35" s="8"/>
      <c r="F35" s="8"/>
      <c r="G35" s="45"/>
      <c r="H35" s="46"/>
      <c r="I35" s="8"/>
      <c r="J35" s="54" t="s">
        <v>17</v>
      </c>
      <c r="K35" s="29"/>
      <c r="L35" s="29"/>
      <c r="M35" s="29"/>
      <c r="N35" s="29"/>
      <c r="O35" s="52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26.1" customHeight="1">
      <c r="A36" s="8"/>
      <c r="B36" s="8"/>
      <c r="C36" s="8"/>
      <c r="D36" s="8"/>
      <c r="E36" s="8"/>
      <c r="F36" s="8"/>
      <c r="G36" s="47"/>
      <c r="H36" s="48"/>
      <c r="I36" s="8"/>
      <c r="J36" s="54" t="s">
        <v>18</v>
      </c>
      <c r="K36" s="29"/>
      <c r="L36" s="29"/>
      <c r="M36" s="29"/>
      <c r="N36" s="29"/>
      <c r="O36" s="52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  <row r="37" spans="1:243" s="8" customFormat="1" ht="26.1" customHeight="1">
      <c r="J37" s="54" t="s">
        <v>38</v>
      </c>
      <c r="K37" s="29"/>
      <c r="L37" s="10"/>
      <c r="M37" s="10"/>
      <c r="N37" s="29"/>
      <c r="O37" s="52"/>
    </row>
    <row r="38" spans="1:243" ht="26.1" customHeight="1">
      <c r="A38" s="8"/>
      <c r="B38" s="8"/>
      <c r="C38" s="8"/>
      <c r="D38" s="8"/>
      <c r="E38" s="8"/>
      <c r="F38" s="8"/>
      <c r="G38" s="50"/>
      <c r="H38" s="51"/>
      <c r="I38" s="8"/>
      <c r="J38" s="54" t="s">
        <v>19</v>
      </c>
      <c r="K38" s="29"/>
      <c r="L38" s="16"/>
      <c r="M38" s="16"/>
      <c r="N38" s="29"/>
      <c r="O38" s="52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</row>
    <row r="39" spans="1:243" ht="26.1" customHeight="1">
      <c r="A39" s="8"/>
      <c r="B39" s="8"/>
      <c r="C39" s="8"/>
      <c r="D39" s="8"/>
      <c r="E39" s="8"/>
      <c r="F39" s="8"/>
      <c r="G39" s="45"/>
      <c r="H39" s="46"/>
      <c r="I39" s="8"/>
      <c r="J39" s="81" t="s">
        <v>20</v>
      </c>
      <c r="K39" s="29"/>
      <c r="L39" s="16"/>
      <c r="M39" s="16"/>
      <c r="N39" s="29"/>
      <c r="O39" s="52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</row>
    <row r="40" spans="1:243" ht="26.1" customHeight="1">
      <c r="A40" s="8"/>
      <c r="B40" s="8"/>
      <c r="C40" s="8"/>
      <c r="D40" s="8"/>
      <c r="E40" s="8"/>
      <c r="F40" s="8"/>
      <c r="G40" s="45"/>
      <c r="H40" s="46"/>
      <c r="I40" s="8"/>
      <c r="J40" s="54" t="s">
        <v>21</v>
      </c>
      <c r="K40" s="29"/>
      <c r="L40" s="16"/>
      <c r="M40" s="16"/>
      <c r="N40" s="29"/>
      <c r="O40" s="52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</row>
    <row r="41" spans="1:243" ht="26.1" customHeight="1">
      <c r="A41" s="8"/>
      <c r="B41" s="8"/>
      <c r="C41" s="8"/>
      <c r="D41" s="8"/>
      <c r="E41" s="8"/>
      <c r="F41" s="8"/>
      <c r="G41" s="45"/>
      <c r="H41" s="46"/>
      <c r="I41" s="8"/>
      <c r="J41" s="54" t="s">
        <v>22</v>
      </c>
      <c r="K41" s="29"/>
      <c r="L41" s="16"/>
      <c r="M41" s="16"/>
      <c r="N41" s="29"/>
      <c r="O41" s="52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</row>
    <row r="42" spans="1:243" ht="26.1" customHeight="1">
      <c r="A42" s="8"/>
      <c r="B42" s="8"/>
      <c r="C42" s="8"/>
      <c r="D42" s="8"/>
      <c r="E42" s="8"/>
      <c r="F42" s="8"/>
      <c r="G42" s="47"/>
      <c r="H42" s="48"/>
      <c r="I42" s="8"/>
      <c r="J42" s="81" t="s">
        <v>23</v>
      </c>
      <c r="K42" s="29"/>
      <c r="L42" s="16"/>
      <c r="M42" s="16"/>
      <c r="N42" s="29"/>
      <c r="O42" s="5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</row>
    <row r="43" spans="1:243" ht="26.1" customHeight="1">
      <c r="A43" s="8"/>
      <c r="B43" s="8"/>
      <c r="C43" s="8"/>
      <c r="D43" s="8"/>
      <c r="E43" s="8"/>
      <c r="F43" s="8"/>
      <c r="G43" s="8"/>
      <c r="H43" s="8"/>
      <c r="I43" s="8"/>
      <c r="J43" s="54" t="s">
        <v>24</v>
      </c>
      <c r="K43" s="29"/>
      <c r="L43" s="16"/>
      <c r="M43" s="16"/>
      <c r="N43" s="29"/>
      <c r="O43" s="52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</row>
    <row r="44" spans="1:243" ht="26.1" customHeight="1">
      <c r="A44" s="8"/>
      <c r="B44" s="8"/>
      <c r="C44" s="8"/>
      <c r="D44" s="8"/>
      <c r="E44" s="8"/>
      <c r="F44" s="8"/>
      <c r="G44" s="8"/>
      <c r="H44" s="8"/>
      <c r="I44" s="8"/>
      <c r="J44" s="54" t="s">
        <v>25</v>
      </c>
      <c r="K44" s="29"/>
      <c r="L44" s="16"/>
      <c r="M44" s="16"/>
      <c r="N44" s="29"/>
      <c r="O44" s="52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</row>
    <row r="45" spans="1:243" ht="26.1" customHeight="1">
      <c r="A45" s="8"/>
      <c r="B45" s="8"/>
      <c r="C45" s="8"/>
      <c r="D45" s="8"/>
      <c r="E45" s="8"/>
      <c r="F45" s="8"/>
      <c r="G45" s="8"/>
      <c r="H45" s="8"/>
      <c r="I45" s="8"/>
      <c r="J45" s="54" t="s">
        <v>26</v>
      </c>
      <c r="K45" s="29"/>
      <c r="L45" s="16"/>
      <c r="M45" s="16"/>
      <c r="N45" s="29"/>
      <c r="O45" s="52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</row>
    <row r="46" spans="1:243" ht="26.1" customHeight="1">
      <c r="A46" s="8"/>
      <c r="B46" s="8"/>
      <c r="C46" s="8"/>
      <c r="D46" s="8"/>
      <c r="E46" s="8"/>
      <c r="F46" s="8"/>
      <c r="G46" s="8"/>
      <c r="H46" s="8"/>
      <c r="I46" s="8"/>
      <c r="J46" s="53" t="s">
        <v>27</v>
      </c>
      <c r="K46" s="9"/>
      <c r="L46" s="10"/>
      <c r="M46" s="10"/>
      <c r="N46" s="29"/>
      <c r="O46" s="52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</row>
    <row r="47" spans="1:243" ht="26.1" customHeight="1">
      <c r="A47" s="8"/>
      <c r="B47" s="8"/>
      <c r="C47" s="8"/>
      <c r="D47" s="8"/>
      <c r="E47" s="8"/>
      <c r="F47" s="8"/>
      <c r="G47" s="8"/>
      <c r="H47" s="8"/>
      <c r="I47" s="8"/>
      <c r="J47" s="53" t="s">
        <v>28</v>
      </c>
      <c r="K47" s="9"/>
      <c r="L47" s="10"/>
      <c r="M47" s="10"/>
      <c r="N47" s="29"/>
      <c r="O47" s="52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</row>
    <row r="48" spans="1:243" ht="26.1" customHeight="1">
      <c r="A48" s="8"/>
      <c r="B48" s="8"/>
      <c r="C48" s="8"/>
      <c r="D48" s="8"/>
      <c r="E48" s="8"/>
      <c r="F48" s="8"/>
      <c r="G48" s="8"/>
      <c r="H48" s="8"/>
      <c r="I48" s="8"/>
      <c r="J48" s="53" t="s">
        <v>29</v>
      </c>
      <c r="K48" s="9"/>
      <c r="L48" s="10"/>
      <c r="M48" s="10"/>
      <c r="N48" s="29"/>
      <c r="O48" s="52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</row>
    <row r="49" spans="1:243" ht="26.1" customHeight="1">
      <c r="A49" s="8"/>
      <c r="B49" s="8"/>
      <c r="C49" s="8"/>
      <c r="D49" s="8"/>
      <c r="E49" s="8"/>
      <c r="F49" s="8"/>
      <c r="G49" s="8"/>
      <c r="H49" s="8"/>
      <c r="I49" s="8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</row>
    <row r="50" spans="1:243" ht="26.1" customHeight="1">
      <c r="A50" s="8"/>
      <c r="B50" s="8"/>
      <c r="C50" s="8"/>
      <c r="D50" s="8"/>
      <c r="E50" s="8"/>
      <c r="F50" s="8"/>
      <c r="G50" s="8"/>
      <c r="H50" s="8"/>
      <c r="I50" s="8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</row>
    <row r="51" spans="1:243" ht="26.1" customHeight="1">
      <c r="A51" s="8"/>
      <c r="B51" s="8"/>
      <c r="C51" s="8"/>
      <c r="D51" s="8"/>
      <c r="E51" s="8"/>
      <c r="F51" s="8"/>
      <c r="G51" s="8"/>
      <c r="H51" s="8"/>
      <c r="I51" s="8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</row>
    <row r="52" spans="1:243" ht="26.1" customHeight="1">
      <c r="A52" s="8"/>
      <c r="B52" s="8"/>
      <c r="C52" s="8"/>
      <c r="D52" s="8"/>
      <c r="E52" s="8"/>
      <c r="F52" s="8"/>
      <c r="G52" s="8"/>
      <c r="H52" s="8"/>
      <c r="I52" s="8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</row>
  </sheetData>
  <sheetProtection password="CBEB" sheet="1" objects="1" scenarios="1" selectLockedCells="1"/>
  <mergeCells count="3">
    <mergeCell ref="K16:L16"/>
    <mergeCell ref="I5:J5"/>
    <mergeCell ref="I7:J7"/>
  </mergeCells>
  <phoneticPr fontId="14" type="noConversion"/>
  <conditionalFormatting sqref="C18">
    <cfRule type="cellIs" dxfId="1" priority="2" operator="greaterThan">
      <formula>700</formula>
    </cfRule>
  </conditionalFormatting>
  <conditionalFormatting sqref="M19:M27">
    <cfRule type="cellIs" dxfId="0" priority="1" operator="greaterThan">
      <formula>700</formula>
    </cfRule>
  </conditionalFormatting>
  <pageMargins left="0.6339285714285714" right="0.16666666666666666" top="0.56666666666666665" bottom="0.23622047244094491" header="0.33" footer="0"/>
  <pageSetup paperSize="9" scale="44" orientation="landscape" r:id="rId1"/>
  <headerFooter>
    <oddHeader>&amp;L&amp;26Cabri G2 HB-ZOQ&amp;R&amp;26Weight and Balance calculation</oddHeader>
  </headerFooter>
  <drawing r:id="rId2"/>
  <legacyDrawing r:id="rId3"/>
  <extLst>
    <ext xmlns:mx="http://schemas.microsoft.com/office/mac/excel/2008/main" uri="{64002731-A6B0-56B0-2670-7721B7C09600}">
      <mx:PLV Mode="1" OnePage="1" WScale="44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 enableFormatConditionsCalculation="0"/>
  <dimension ref="A1:IV10"/>
  <sheetViews>
    <sheetView showGridLines="0" workbookViewId="0"/>
  </sheetViews>
  <sheetFormatPr baseColWidth="10" defaultColWidth="11.42578125" defaultRowHeight="12.75" customHeight="1"/>
  <cols>
    <col min="1" max="256" width="11.42578125" style="3" customWidth="1"/>
  </cols>
  <sheetData>
    <row r="1" spans="1:5" ht="13.7" customHeight="1">
      <c r="A1" s="2"/>
      <c r="B1" s="2"/>
      <c r="C1" s="2"/>
      <c r="D1" s="2"/>
      <c r="E1" s="2"/>
    </row>
    <row r="2" spans="1:5" ht="13.7" customHeight="1">
      <c r="A2" s="2"/>
      <c r="B2" s="2"/>
      <c r="C2" s="2"/>
      <c r="D2" s="2"/>
      <c r="E2" s="2"/>
    </row>
    <row r="3" spans="1:5" ht="13.7" customHeight="1">
      <c r="A3" s="2"/>
      <c r="B3" s="2"/>
      <c r="C3" s="2"/>
      <c r="D3" s="2"/>
      <c r="E3" s="2"/>
    </row>
    <row r="4" spans="1:5" ht="13.7" customHeight="1">
      <c r="A4" s="2"/>
      <c r="B4" s="2"/>
      <c r="C4" s="2"/>
      <c r="D4" s="2"/>
      <c r="E4" s="2"/>
    </row>
    <row r="5" spans="1:5" ht="13.7" customHeight="1">
      <c r="A5" s="2"/>
      <c r="B5" s="2"/>
      <c r="C5" s="2"/>
      <c r="D5" s="2"/>
      <c r="E5" s="2"/>
    </row>
    <row r="6" spans="1:5" ht="13.7" customHeight="1">
      <c r="A6" s="2"/>
      <c r="B6" s="2"/>
      <c r="C6" s="2"/>
      <c r="D6" s="2"/>
      <c r="E6" s="2"/>
    </row>
    <row r="7" spans="1:5" ht="13.7" customHeight="1">
      <c r="A7" s="2"/>
      <c r="B7" s="2"/>
      <c r="C7" s="2"/>
      <c r="D7" s="2"/>
      <c r="E7" s="2"/>
    </row>
    <row r="8" spans="1:5" ht="13.7" customHeight="1">
      <c r="A8" s="2"/>
      <c r="B8" s="2"/>
      <c r="C8" s="2"/>
      <c r="D8" s="2"/>
      <c r="E8" s="2"/>
    </row>
    <row r="9" spans="1:5" ht="13.7" customHeight="1">
      <c r="A9" s="2"/>
      <c r="B9" s="2"/>
      <c r="C9" s="2"/>
      <c r="D9" s="2"/>
      <c r="E9" s="2"/>
    </row>
    <row r="10" spans="1:5" ht="13.7" customHeight="1">
      <c r="A10" s="2"/>
      <c r="B10" s="2"/>
      <c r="C10" s="2"/>
      <c r="D10" s="2"/>
      <c r="E10" s="2"/>
    </row>
  </sheetData>
  <pageMargins left="0.78740200000000005" right="0.78740200000000005" top="0.98425200000000002" bottom="0.98425200000000002" header="0.49212600000000001" footer="0.49212600000000001"/>
  <pageSetup orientation="portrait" r:id="rId1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 enableFormatConditionsCalculation="0"/>
  <dimension ref="A1:IV10"/>
  <sheetViews>
    <sheetView showGridLines="0" workbookViewId="0"/>
  </sheetViews>
  <sheetFormatPr baseColWidth="10" defaultColWidth="11.42578125" defaultRowHeight="12.75" customHeight="1"/>
  <cols>
    <col min="1" max="256" width="11.42578125" style="4" customWidth="1"/>
  </cols>
  <sheetData>
    <row r="1" spans="1:5" ht="13.7" customHeight="1">
      <c r="A1" s="2"/>
      <c r="B1" s="2"/>
      <c r="C1" s="2"/>
      <c r="D1" s="2"/>
      <c r="E1" s="2"/>
    </row>
    <row r="2" spans="1:5" ht="13.7" customHeight="1">
      <c r="A2" s="2"/>
      <c r="B2" s="2"/>
      <c r="C2" s="2"/>
      <c r="D2" s="2"/>
      <c r="E2" s="2"/>
    </row>
    <row r="3" spans="1:5" ht="13.7" customHeight="1">
      <c r="A3" s="2"/>
      <c r="B3" s="2"/>
      <c r="C3" s="2"/>
      <c r="D3" s="2"/>
      <c r="E3" s="2"/>
    </row>
    <row r="4" spans="1:5" ht="13.7" customHeight="1">
      <c r="A4" s="2"/>
      <c r="B4" s="2"/>
      <c r="C4" s="2"/>
      <c r="D4" s="2"/>
      <c r="E4" s="2"/>
    </row>
    <row r="5" spans="1:5" ht="13.7" customHeight="1">
      <c r="A5" s="2"/>
      <c r="B5" s="2"/>
      <c r="C5" s="2"/>
      <c r="D5" s="2"/>
      <c r="E5" s="2"/>
    </row>
    <row r="6" spans="1:5" ht="13.7" customHeight="1">
      <c r="A6" s="2"/>
      <c r="B6" s="2"/>
      <c r="C6" s="2"/>
      <c r="D6" s="2"/>
      <c r="E6" s="2"/>
    </row>
    <row r="7" spans="1:5" ht="13.7" customHeight="1">
      <c r="A7" s="2"/>
      <c r="B7" s="2"/>
      <c r="C7" s="2"/>
      <c r="D7" s="2"/>
      <c r="E7" s="2"/>
    </row>
    <row r="8" spans="1:5" ht="13.7" customHeight="1">
      <c r="A8" s="2"/>
      <c r="B8" s="2"/>
      <c r="C8" s="2"/>
      <c r="D8" s="2"/>
      <c r="E8" s="2"/>
    </row>
    <row r="9" spans="1:5" ht="13.7" customHeight="1">
      <c r="A9" s="2"/>
      <c r="B9" s="2"/>
      <c r="C9" s="2"/>
      <c r="D9" s="2"/>
      <c r="E9" s="2"/>
    </row>
    <row r="10" spans="1:5" ht="13.7" customHeight="1">
      <c r="A10" s="2"/>
      <c r="B10" s="2"/>
      <c r="C10" s="2"/>
      <c r="D10" s="2"/>
      <c r="E10" s="2"/>
    </row>
  </sheetData>
  <pageMargins left="0.78740200000000005" right="0.78740200000000005" top="0.98425200000000002" bottom="0.98425200000000002" header="0.49212600000000001" footer="0.49212600000000001"/>
  <pageSetup orientation="portrait" r:id="rId1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Zahner Muriel (I-PJ-ENG-IB-LS)</dc:creator>
  <cp:lastModifiedBy>Vincent</cp:lastModifiedBy>
  <cp:lastPrinted>2019-02-12T15:43:06Z</cp:lastPrinted>
  <dcterms:created xsi:type="dcterms:W3CDTF">2017-04-24T19:08:24Z</dcterms:created>
  <dcterms:modified xsi:type="dcterms:W3CDTF">2022-04-03T12:44:58Z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1578429758</vt:i4>
  </property>
  <property fmtid="{D5CDD505-2E9C-101B-9397-08002B2CF9AE}" pid="3" name="_NewReviewCycle">
    <vt:lpwstr/>
  </property>
  <property fmtid="{D5CDD505-2E9C-101B-9397-08002B2CF9AE}" pid="4" name="_EmailSubject">
    <vt:lpwstr>W&amp;B Cabri</vt:lpwstr>
  </property>
  <property fmtid="{D5CDD505-2E9C-101B-9397-08002B2CF9AE}" pid="5" name="_AuthorEmail">
    <vt:lpwstr>muriel.zahner@sbb.ch</vt:lpwstr>
  </property>
  <property fmtid="{D5CDD505-2E9C-101B-9397-08002B2CF9AE}" pid="6" name="_AuthorEmailDisplayName">
    <vt:lpwstr>Zahner Muriel (I-PJ-ENG-IB-LS)</vt:lpwstr>
  </property>
  <property fmtid="{D5CDD505-2E9C-101B-9397-08002B2CF9AE}" pid="7" name="_ReviewingToolsShownOnce">
    <vt:lpwstr/>
  </property>
</Properties>
</file>